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роги\Зеленоборский\ремонт\"/>
    </mc:Choice>
  </mc:AlternateContent>
  <bookViews>
    <workbookView xWindow="0" yWindow="180" windowWidth="15480" windowHeight="10752"/>
  </bookViews>
  <sheets>
    <sheet name="Расчет" sheetId="12" r:id="rId1"/>
    <sheet name="Расценки ремонт" sheetId="10" r:id="rId2"/>
    <sheet name="Ед. расценки" sheetId="9" r:id="rId3"/>
    <sheet name="Межремонтные сроки" sheetId="8" r:id="rId4"/>
  </sheets>
  <externalReferences>
    <externalReference r:id="rId5"/>
    <externalReference r:id="rId6"/>
  </externalReferences>
  <definedNames>
    <definedName name="_xlnm._FilterDatabase" localSheetId="2" hidden="1">'Ед. расценки'!$A$2:$D$2</definedName>
    <definedName name="_xlnm._FilterDatabase" localSheetId="0" hidden="1">Расчет!$A$2:$G$2</definedName>
    <definedName name="_xlnm.Print_Titles" localSheetId="2">'Ед. расценки'!$2:$3</definedName>
    <definedName name="_xlnm.Print_Titles" localSheetId="0">Расчет!$2:$3</definedName>
    <definedName name="_xlnm.Print_Area" localSheetId="2">'Ед. расценки'!$A$1:$D$77</definedName>
    <definedName name="_xlnm.Print_Area" localSheetId="1">'Расценки ремонт'!$A$1:$K$1140</definedName>
    <definedName name="_xlnm.Print_Area" localSheetId="0">Расчет!$A$1:$H$135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12" l="1"/>
  <c r="G132" i="12"/>
  <c r="H132" i="12"/>
  <c r="E131" i="12"/>
  <c r="E114" i="12"/>
  <c r="G111" i="12"/>
  <c r="F61" i="12"/>
  <c r="E61" i="12"/>
  <c r="E56" i="12"/>
  <c r="F46" i="12"/>
  <c r="F44" i="12"/>
  <c r="E44" i="12"/>
  <c r="F43" i="12"/>
  <c r="G43" i="12"/>
  <c r="F41" i="12"/>
  <c r="E37" i="12"/>
  <c r="E35" i="12"/>
  <c r="F32" i="12"/>
  <c r="G32" i="12"/>
  <c r="E32" i="12"/>
  <c r="E28" i="12"/>
  <c r="F26" i="12"/>
  <c r="G26" i="12"/>
  <c r="E26" i="12"/>
  <c r="F22" i="12"/>
  <c r="G22" i="12"/>
  <c r="E25" i="12"/>
  <c r="E20" i="12"/>
  <c r="F6" i="12"/>
  <c r="H5" i="12"/>
  <c r="J120" i="12" l="1"/>
  <c r="E935" i="10" l="1"/>
  <c r="G935" i="10" s="1"/>
  <c r="F943" i="10" l="1"/>
  <c r="F940" i="10"/>
  <c r="F941" i="10"/>
  <c r="F937" i="10"/>
  <c r="F949" i="10" s="1"/>
  <c r="J113" i="12"/>
  <c r="G113" i="12" s="1"/>
  <c r="F950" i="10" l="1"/>
  <c r="F951" i="10" s="1"/>
  <c r="F113" i="12"/>
  <c r="D66" i="9"/>
  <c r="E113" i="12"/>
  <c r="D504" i="10" l="1"/>
  <c r="G504" i="10" s="1"/>
  <c r="F510" i="10" l="1"/>
  <c r="F506" i="10"/>
  <c r="F509" i="10" s="1"/>
  <c r="F517" i="10" s="1"/>
  <c r="F512" i="10"/>
  <c r="J126" i="12"/>
  <c r="J123" i="12"/>
  <c r="J117" i="12"/>
  <c r="G1120" i="10"/>
  <c r="F1128" i="10" s="1"/>
  <c r="F120" i="12" l="1"/>
  <c r="D71" i="9"/>
  <c r="F126" i="12"/>
  <c r="D75" i="9"/>
  <c r="E120" i="12"/>
  <c r="E126" i="12"/>
  <c r="G117" i="12"/>
  <c r="D69" i="9"/>
  <c r="G123" i="12"/>
  <c r="D73" i="9"/>
  <c r="G120" i="12"/>
  <c r="G126" i="12"/>
  <c r="F518" i="10"/>
  <c r="F519" i="10" s="1"/>
  <c r="F117" i="12"/>
  <c r="F123" i="12"/>
  <c r="E117" i="12"/>
  <c r="E123" i="12"/>
  <c r="F1122" i="10"/>
  <c r="F1125" i="10" s="1"/>
  <c r="F1134" i="10" s="1"/>
  <c r="F1135" i="10" s="1"/>
  <c r="F1136" i="10" s="1"/>
  <c r="J129" i="12" s="1"/>
  <c r="E129" i="12" s="1"/>
  <c r="G129" i="12" l="1"/>
  <c r="D77" i="9"/>
  <c r="F129" i="12"/>
  <c r="J93" i="12"/>
  <c r="D53" i="9" s="1"/>
  <c r="J63" i="12"/>
  <c r="D33" i="9" s="1"/>
  <c r="J21" i="12"/>
  <c r="D5" i="9" s="1"/>
  <c r="H63" i="12" l="1"/>
  <c r="G133" i="12"/>
  <c r="G137" i="12" s="1"/>
  <c r="F133" i="12"/>
  <c r="F137" i="12" s="1"/>
  <c r="E133" i="12"/>
  <c r="E137" i="12" s="1"/>
  <c r="G128" i="12"/>
  <c r="G130" i="12" s="1"/>
  <c r="F128" i="12"/>
  <c r="F130" i="12" s="1"/>
  <c r="E128" i="12"/>
  <c r="E130" i="12" s="1"/>
  <c r="G125" i="12"/>
  <c r="F125" i="12"/>
  <c r="E125" i="12"/>
  <c r="G124" i="12"/>
  <c r="F122" i="12"/>
  <c r="F124" i="12" s="1"/>
  <c r="E122" i="12"/>
  <c r="E124" i="12" s="1"/>
  <c r="G116" i="12"/>
  <c r="G119" i="12" s="1"/>
  <c r="G121" i="12" s="1"/>
  <c r="F116" i="12"/>
  <c r="E116" i="12"/>
  <c r="E119" i="12" s="1"/>
  <c r="E121" i="12" s="1"/>
  <c r="F114" i="12"/>
  <c r="G112" i="12"/>
  <c r="G114" i="12" s="1"/>
  <c r="E112" i="12"/>
  <c r="J109" i="12"/>
  <c r="J106" i="12"/>
  <c r="J103" i="12"/>
  <c r="J100" i="12"/>
  <c r="F100" i="12" s="1"/>
  <c r="J97" i="12"/>
  <c r="G95" i="12"/>
  <c r="F93" i="12"/>
  <c r="G92" i="12"/>
  <c r="F92" i="12"/>
  <c r="E92" i="12"/>
  <c r="J90" i="12"/>
  <c r="F89" i="12"/>
  <c r="E89" i="12"/>
  <c r="J87" i="12"/>
  <c r="G86" i="12"/>
  <c r="J84" i="12"/>
  <c r="F83" i="12"/>
  <c r="F86" i="12" s="1"/>
  <c r="E83" i="12"/>
  <c r="J81" i="12"/>
  <c r="E80" i="12"/>
  <c r="J78" i="12"/>
  <c r="F77" i="12"/>
  <c r="E77" i="12"/>
  <c r="J75" i="12"/>
  <c r="F74" i="12"/>
  <c r="E74" i="12"/>
  <c r="J72" i="12"/>
  <c r="J69" i="12"/>
  <c r="F68" i="12"/>
  <c r="E68" i="12"/>
  <c r="H67" i="12"/>
  <c r="J66" i="12"/>
  <c r="G65" i="12"/>
  <c r="G71" i="12" s="1"/>
  <c r="F65" i="12"/>
  <c r="E65" i="12"/>
  <c r="E71" i="12" s="1"/>
  <c r="H62" i="12"/>
  <c r="J60" i="12"/>
  <c r="F59" i="12"/>
  <c r="E59" i="12"/>
  <c r="J57" i="12"/>
  <c r="F56" i="12"/>
  <c r="J54" i="12"/>
  <c r="F53" i="12"/>
  <c r="E53" i="12"/>
  <c r="J51" i="12"/>
  <c r="F50" i="12"/>
  <c r="E50" i="12"/>
  <c r="J48" i="12"/>
  <c r="F47" i="12"/>
  <c r="E47" i="12"/>
  <c r="J45" i="12"/>
  <c r="J42" i="12"/>
  <c r="E41" i="12"/>
  <c r="J39" i="12"/>
  <c r="G38" i="12"/>
  <c r="F38" i="12"/>
  <c r="E38" i="12"/>
  <c r="J36" i="12"/>
  <c r="G35" i="12"/>
  <c r="F35" i="12"/>
  <c r="J33" i="12"/>
  <c r="I32" i="12"/>
  <c r="J30" i="12"/>
  <c r="J27" i="12"/>
  <c r="F29" i="12"/>
  <c r="J24" i="12"/>
  <c r="I23" i="12"/>
  <c r="G21" i="12"/>
  <c r="G20" i="12"/>
  <c r="F20" i="12"/>
  <c r="E23" i="12"/>
  <c r="G15" i="12"/>
  <c r="F15" i="12"/>
  <c r="E15" i="12"/>
  <c r="G14" i="12"/>
  <c r="E14" i="12"/>
  <c r="F13" i="12"/>
  <c r="E13" i="12"/>
  <c r="E12" i="12"/>
  <c r="F11" i="12"/>
  <c r="E11" i="12"/>
  <c r="G10" i="12"/>
  <c r="F10" i="12"/>
  <c r="E10" i="12"/>
  <c r="F9" i="12"/>
  <c r="E9" i="12"/>
  <c r="F8" i="12"/>
  <c r="E8" i="12"/>
  <c r="F7" i="12"/>
  <c r="E7" i="12"/>
  <c r="E6" i="12"/>
  <c r="G5" i="12"/>
  <c r="F5" i="12"/>
  <c r="E5" i="12"/>
  <c r="G30" i="12" l="1"/>
  <c r="D11" i="9"/>
  <c r="F48" i="12"/>
  <c r="D23" i="9"/>
  <c r="F54" i="12"/>
  <c r="D27" i="9"/>
  <c r="F60" i="12"/>
  <c r="D31" i="9"/>
  <c r="F72" i="12"/>
  <c r="D39" i="9"/>
  <c r="F78" i="12"/>
  <c r="D43" i="9"/>
  <c r="G81" i="12"/>
  <c r="G82" i="12" s="1"/>
  <c r="D45" i="9"/>
  <c r="F90" i="12"/>
  <c r="D51" i="9"/>
  <c r="G97" i="12"/>
  <c r="D56" i="9"/>
  <c r="D58" i="9" s="1"/>
  <c r="G103" i="12"/>
  <c r="D60" i="9"/>
  <c r="G109" i="12"/>
  <c r="G110" i="12" s="1"/>
  <c r="D64" i="9"/>
  <c r="G24" i="12"/>
  <c r="D7" i="9"/>
  <c r="F27" i="12"/>
  <c r="D9" i="9"/>
  <c r="F33" i="12"/>
  <c r="D13" i="9"/>
  <c r="G36" i="12"/>
  <c r="D15" i="9"/>
  <c r="G39" i="12"/>
  <c r="D17" i="9"/>
  <c r="F42" i="12"/>
  <c r="D19" i="9"/>
  <c r="G45" i="12"/>
  <c r="D21" i="9"/>
  <c r="G51" i="12"/>
  <c r="G52" i="12" s="1"/>
  <c r="D25" i="9"/>
  <c r="G57" i="12"/>
  <c r="G58" i="12" s="1"/>
  <c r="D29" i="9"/>
  <c r="F66" i="12"/>
  <c r="D35" i="9"/>
  <c r="G69" i="12"/>
  <c r="G70" i="12" s="1"/>
  <c r="D37" i="9"/>
  <c r="G75" i="12"/>
  <c r="D41" i="9"/>
  <c r="F84" i="12"/>
  <c r="D47" i="9"/>
  <c r="G87" i="12"/>
  <c r="D49" i="9"/>
  <c r="F106" i="12"/>
  <c r="D62" i="9"/>
  <c r="F49" i="12"/>
  <c r="F91" i="12"/>
  <c r="F24" i="12"/>
  <c r="E27" i="12"/>
  <c r="G27" i="12"/>
  <c r="G28" i="12" s="1"/>
  <c r="F30" i="12"/>
  <c r="F31" i="12" s="1"/>
  <c r="E33" i="12"/>
  <c r="E34" i="12" s="1"/>
  <c r="G33" i="12"/>
  <c r="G34" i="12" s="1"/>
  <c r="F36" i="12"/>
  <c r="F37" i="12" s="1"/>
  <c r="E42" i="12"/>
  <c r="E43" i="12" s="1"/>
  <c r="G42" i="12"/>
  <c r="F45" i="12"/>
  <c r="E48" i="12"/>
  <c r="E49" i="12" s="1"/>
  <c r="G48" i="12"/>
  <c r="F51" i="12"/>
  <c r="E54" i="12"/>
  <c r="E55" i="12" s="1"/>
  <c r="G54" i="12"/>
  <c r="G55" i="12" s="1"/>
  <c r="F57" i="12"/>
  <c r="E60" i="12"/>
  <c r="G60" i="12"/>
  <c r="G61" i="12" s="1"/>
  <c r="E66" i="12"/>
  <c r="E67" i="12" s="1"/>
  <c r="G66" i="12"/>
  <c r="F69" i="12"/>
  <c r="F70" i="12" s="1"/>
  <c r="E72" i="12"/>
  <c r="G72" i="12"/>
  <c r="F75" i="12"/>
  <c r="E78" i="12"/>
  <c r="E79" i="12" s="1"/>
  <c r="G78" i="12"/>
  <c r="F81" i="12"/>
  <c r="F82" i="12" s="1"/>
  <c r="E84" i="12"/>
  <c r="G84" i="12"/>
  <c r="G85" i="12" s="1"/>
  <c r="F87" i="12"/>
  <c r="E90" i="12"/>
  <c r="E91" i="12" s="1"/>
  <c r="G90" i="12"/>
  <c r="G91" i="12" s="1"/>
  <c r="F97" i="12"/>
  <c r="E100" i="12"/>
  <c r="G100" i="12"/>
  <c r="G101" i="12" s="1"/>
  <c r="F103" i="12"/>
  <c r="E106" i="12"/>
  <c r="G106" i="12"/>
  <c r="G107" i="12" s="1"/>
  <c r="F109" i="12"/>
  <c r="F34" i="12"/>
  <c r="F55" i="12"/>
  <c r="F58" i="12"/>
  <c r="F67" i="12"/>
  <c r="F79" i="12"/>
  <c r="E85" i="12"/>
  <c r="G88" i="12"/>
  <c r="E24" i="12"/>
  <c r="E30" i="12"/>
  <c r="E36" i="12"/>
  <c r="E45" i="12"/>
  <c r="E46" i="12" s="1"/>
  <c r="E51" i="12"/>
  <c r="E52" i="12" s="1"/>
  <c r="E57" i="12"/>
  <c r="E58" i="12" s="1"/>
  <c r="E69" i="12"/>
  <c r="E70" i="12" s="1"/>
  <c r="E75" i="12"/>
  <c r="E76" i="12" s="1"/>
  <c r="E81" i="12"/>
  <c r="E82" i="12" s="1"/>
  <c r="E87" i="12"/>
  <c r="E97" i="12"/>
  <c r="E103" i="12"/>
  <c r="E109" i="12"/>
  <c r="E93" i="12"/>
  <c r="E94" i="12" s="1"/>
  <c r="G93" i="12"/>
  <c r="G94" i="12" s="1"/>
  <c r="F94" i="12"/>
  <c r="G40" i="12"/>
  <c r="F39" i="12"/>
  <c r="E39" i="12"/>
  <c r="E40" i="12" s="1"/>
  <c r="F21" i="12"/>
  <c r="E21" i="12"/>
  <c r="E22" i="12" s="1"/>
  <c r="G23" i="12"/>
  <c r="G25" i="12" s="1"/>
  <c r="F23" i="12"/>
  <c r="F88" i="12"/>
  <c r="F76" i="12"/>
  <c r="E73" i="12"/>
  <c r="G73" i="12"/>
  <c r="F52" i="12"/>
  <c r="F40" i="12"/>
  <c r="G37" i="12"/>
  <c r="G104" i="12"/>
  <c r="I20" i="12"/>
  <c r="I22" i="12" s="1"/>
  <c r="F28" i="12"/>
  <c r="E29" i="12"/>
  <c r="E31" i="12" s="1"/>
  <c r="G29" i="12"/>
  <c r="G31" i="12" s="1"/>
  <c r="G67" i="12"/>
  <c r="F71" i="12"/>
  <c r="F73" i="12" s="1"/>
  <c r="F85" i="12"/>
  <c r="E86" i="12"/>
  <c r="E88" i="12" s="1"/>
  <c r="G98" i="12"/>
  <c r="F119" i="12"/>
  <c r="F121" i="12" s="1"/>
  <c r="F25" i="12" l="1"/>
  <c r="G127" i="12" l="1"/>
  <c r="E127" i="12"/>
  <c r="F127" i="12"/>
  <c r="G118" i="12"/>
  <c r="E118" i="12"/>
  <c r="F118" i="12"/>
  <c r="G131" i="12" l="1"/>
  <c r="F131" i="12"/>
  <c r="H64" i="12" l="1"/>
  <c r="E108" i="12" l="1"/>
  <c r="E110" i="12" s="1"/>
  <c r="F108" i="12"/>
  <c r="F110" i="12" s="1"/>
  <c r="F105" i="12"/>
  <c r="F107" i="12" s="1"/>
  <c r="E105" i="12"/>
  <c r="E107" i="12" s="1"/>
  <c r="F102" i="12"/>
  <c r="F104" i="12" s="1"/>
  <c r="E102" i="12"/>
  <c r="E104" i="12" s="1"/>
  <c r="F99" i="12"/>
  <c r="F101" i="12" s="1"/>
  <c r="E99" i="12"/>
  <c r="E101" i="12" s="1"/>
  <c r="F96" i="12"/>
  <c r="F98" i="12" s="1"/>
  <c r="F111" i="12" s="1"/>
  <c r="F132" i="12" s="1"/>
  <c r="F134" i="12" s="1"/>
  <c r="E96" i="12"/>
  <c r="E98" i="12" s="1"/>
  <c r="E111" i="12" s="1"/>
  <c r="E132" i="12" s="1"/>
  <c r="E134" i="12" s="1"/>
</calcChain>
</file>

<file path=xl/sharedStrings.xml><?xml version="1.0" encoding="utf-8"?>
<sst xmlns="http://schemas.openxmlformats.org/spreadsheetml/2006/main" count="3724" uniqueCount="538">
  <si>
    <t>Наименование работы</t>
  </si>
  <si>
    <t>Транспортировка отфрезерованного материала</t>
  </si>
  <si>
    <t>Розлив битумной эмульсии (ЭБК- 2)</t>
  </si>
  <si>
    <t>Транспортировка битумной эмульсии</t>
  </si>
  <si>
    <t xml:space="preserve">Укрепление обочин отфрезерованным материалом </t>
  </si>
  <si>
    <t>Разборка бортового камня</t>
  </si>
  <si>
    <t>Разборка асфальтобетонных покрытий дорожек и тротуаров</t>
  </si>
  <si>
    <t xml:space="preserve">Укрепление откосов входного и выходного оголовков труб монолитным бетоном толщиной 8 см на слое щебня толщиной 10 см </t>
  </si>
  <si>
    <t>Демонтаж оголовков круглых водопропускных труб одноочковых</t>
  </si>
  <si>
    <t>Монтаж водопропускной трубы</t>
  </si>
  <si>
    <t>Сооружение оголовков круглых водопропускных труб одноочковых</t>
  </si>
  <si>
    <t>Устройство гидроизоляции труб обмазочной битумной мастикой двухслойной</t>
  </si>
  <si>
    <t>Демонтаж резинокордовых ИДН</t>
  </si>
  <si>
    <t>Устройство резинокордовых ИДН</t>
  </si>
  <si>
    <t xml:space="preserve">Устройство ИДН из асфальтобетонной смеси </t>
  </si>
  <si>
    <t xml:space="preserve">III </t>
  </si>
  <si>
    <t xml:space="preserve">IV </t>
  </si>
  <si>
    <t xml:space="preserve">V </t>
  </si>
  <si>
    <t>тн</t>
  </si>
  <si>
    <t>1000 м2</t>
  </si>
  <si>
    <t>1000м2</t>
  </si>
  <si>
    <t>100м2</t>
  </si>
  <si>
    <t>1м3</t>
  </si>
  <si>
    <t>1м2</t>
  </si>
  <si>
    <t>100тн</t>
  </si>
  <si>
    <t>100м</t>
  </si>
  <si>
    <t>Устройство покрытия толщиной  4 см из асфальтобетонов тип Б марки II</t>
  </si>
  <si>
    <t>Фрезерование а/б покрытия глубиной до 5 см ширина барабана 1000 мм</t>
  </si>
  <si>
    <t>Весь объем</t>
  </si>
  <si>
    <t>Устройство асфальтобетонных покрытий дорожек и тротуаров из песчаной асфальтобетонной смеси толщиной 4 см</t>
  </si>
  <si>
    <t>ИТОГО:</t>
  </si>
  <si>
    <t>100т</t>
  </si>
  <si>
    <t>Замена отдельных секций металлического барьерного ограждения</t>
  </si>
  <si>
    <t>Установка бортовых камней бетонных БР 100,20,8</t>
  </si>
  <si>
    <t>Наружное освещение</t>
  </si>
  <si>
    <t>Система выпуска сметной документации А0 v. 2.6.4.2 Copyright InfoStroy Ltd.</t>
  </si>
  <si>
    <t/>
  </si>
  <si>
    <t>5</t>
  </si>
  <si>
    <t>Смета составлена в ценах 3 кв. 2018 года</t>
  </si>
  <si>
    <t>№
п/п</t>
  </si>
  <si>
    <t>Шифр и номер позиции норматива</t>
  </si>
  <si>
    <t>Наименование работ и затрат</t>
  </si>
  <si>
    <t>Количество и единица измерения</t>
  </si>
  <si>
    <t>Стоимость единицы, руб.</t>
  </si>
  <si>
    <t>Общая стоимость, руб.</t>
  </si>
  <si>
    <t>Затраты труда рабочих, не занятых обслуживанием машин, чел.-ч</t>
  </si>
  <si>
    <t>всего</t>
  </si>
  <si>
    <t>эксплуата-
ции машин</t>
  </si>
  <si>
    <t>оплаты труда</t>
  </si>
  <si>
    <t>в т. ч. оплаты труда</t>
  </si>
  <si>
    <t>на единицу</t>
  </si>
  <si>
    <t>1</t>
  </si>
  <si>
    <t>2</t>
  </si>
  <si>
    <t>3</t>
  </si>
  <si>
    <t>-Прайс</t>
  </si>
  <si>
    <t>шт</t>
  </si>
  <si>
    <t>4</t>
  </si>
  <si>
    <t>т</t>
  </si>
  <si>
    <t>ТЕР-27-03-009-01
МДС81-35.2004 п.4.7 Козп=1,15 Кэм=1,25</t>
  </si>
  <si>
    <t>т груза</t>
  </si>
  <si>
    <t>ТЕР-27-06-035-01
МДС81-35.2004 п.4.7 Козп=1,15 Кэм=1,25</t>
  </si>
  <si>
    <t>Подгрунтовочные работы путем розлива битумной эмульсии с применением автогудронатора на базе Volvo FEE 42R
МЗ=3332,57*5,07  ЭМ=143,13*8,06  ЗПМ=7,62*16,02  
Кмат=5,07 Кэм=8,06 Кзпм=16,02 (ИНД 03-18)
НР=133% (НР = 203 руб.)
СП=65% (СП = 99 руб.)</t>
  </si>
  <si>
    <t>ССЦ01-101-1797</t>
  </si>
  <si>
    <t>Эмульсия битумно-дорожная</t>
  </si>
  <si>
    <t>ССЦ01-101-4960</t>
  </si>
  <si>
    <t>Эмульсия битумно-катионная, марка ЭБК-2</t>
  </si>
  <si>
    <t>19</t>
  </si>
  <si>
    <t>1000м2 покрытия</t>
  </si>
  <si>
    <t>кг</t>
  </si>
  <si>
    <t>ССЦ01-408-0007</t>
  </si>
  <si>
    <t>Щебень из природного камня для строительных работ марка 1200, фракция 20-40 мм</t>
  </si>
  <si>
    <t>м3</t>
  </si>
  <si>
    <t>27</t>
  </si>
  <si>
    <t>ТЕРр-68-10-001</t>
  </si>
  <si>
    <t>Устройство выравнивающего слоя из асфальтобетонной смеси с применением укладчиков асфальтобетона
ОЗП=573,11*16,02  МЗ=43048,08*10,97  ЭМ=4252,93*8,55  
Козп=16,02 Кмат=10,97 Кэм=8,55 (ИНД 03-18)
НР=97% (НР = 214 руб.)
СП=48% (СП = 106 руб.)</t>
  </si>
  <si>
    <t>100т смеси</t>
  </si>
  <si>
    <t>28</t>
  </si>
  <si>
    <t>ССЦ01-410-0021</t>
  </si>
  <si>
    <t>Смеси асфальтобетонные дорожные, аэродромные и асфальтобетон (горячие для пористого асфальтобетона щебеночные и гравийные), марка I</t>
  </si>
  <si>
    <t>29</t>
  </si>
  <si>
    <t>ССЦ01-410-0006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</si>
  <si>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 II, тип Б</t>
  </si>
  <si>
    <t>30</t>
  </si>
  <si>
    <t>ТЕР-27-06-029-01
МДС81-35.2004 п.4.7 Козп=1,15 Кэм=1,25</t>
  </si>
  <si>
    <t>31</t>
  </si>
  <si>
    <t>ССЦ01-410-0001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</si>
  <si>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 I, тип А</t>
  </si>
  <si>
    <t>32</t>
  </si>
  <si>
    <t>33</t>
  </si>
  <si>
    <t>ТЕРс-1-2-18-2</t>
  </si>
  <si>
    <t>34</t>
  </si>
  <si>
    <t>ССЦ01-408-0019</t>
  </si>
  <si>
    <t>Щебень из природного камня для строительных работ марка 600, фракция 20-40 мм</t>
  </si>
  <si>
    <t>35</t>
  </si>
  <si>
    <t>ТЕРр-68-14-001</t>
  </si>
  <si>
    <t>36</t>
  </si>
  <si>
    <t>ТЕР-27-02-010-02
МДС81-35.2004 п.4.7 Козп=1,15 Кэм=1,25</t>
  </si>
  <si>
    <t>100м бортового камня</t>
  </si>
  <si>
    <t>37</t>
  </si>
  <si>
    <t>ССЦ01-403-8023</t>
  </si>
  <si>
    <t>Камни бортовые БР 100.20.8 /бетон В22,5 (М300), объем 0,016 м3/ (ГОСТ 6665-91)</t>
  </si>
  <si>
    <t>38</t>
  </si>
  <si>
    <t>ТЕР-01-02-027-18
МДС81-35.2004 п.4.7 Козп=1,15 Кэм=1,25</t>
  </si>
  <si>
    <t>1000м2 спланированной пл</t>
  </si>
  <si>
    <t>39</t>
  </si>
  <si>
    <t>ТЕР-27-08-001-11
МДС81-35.2004 п.4.7 Козп=1,15 Кэм=1,25</t>
  </si>
  <si>
    <t>1000м2 покрытия полосы и</t>
  </si>
  <si>
    <t>40</t>
  </si>
  <si>
    <t>ССЦ01-408-0011</t>
  </si>
  <si>
    <t>Щебень из природного камня для строительных работ марка 1000, фракция 20-40 мм</t>
  </si>
  <si>
    <t>41</t>
  </si>
  <si>
    <t>ТЕР-27-04-001-02
МДС81-35.2004 п.4.7 Козп=1,15 Кэм=1,25</t>
  </si>
  <si>
    <t>100м3 материала основани</t>
  </si>
  <si>
    <t>42</t>
  </si>
  <si>
    <t>ССЦ01-408-0203</t>
  </si>
  <si>
    <t>Смесь песчано-гравийная природная обогащенная с содержанием гравия 35-50%</t>
  </si>
  <si>
    <t>43</t>
  </si>
  <si>
    <t>ТЕРр-68-13-002</t>
  </si>
  <si>
    <t>44</t>
  </si>
  <si>
    <t>ТЕР-27-07-001-04
МДС81-35.2004 п.4.7 Козп=1,15 Кэм=1,25</t>
  </si>
  <si>
    <t>100м2 покрытия</t>
  </si>
  <si>
    <t>45</t>
  </si>
  <si>
    <t>ССЦ01-410-0012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</si>
  <si>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 III, тип Г</t>
  </si>
  <si>
    <t>46</t>
  </si>
  <si>
    <t>ССЦ01-410-0009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</si>
  <si>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 II, тип Д</t>
  </si>
  <si>
    <t>47</t>
  </si>
  <si>
    <t>ТЕР-30-07-014-01
МДС 81-36.2004 п3.3.1Г Козп=0,6 Кэм=0,6 Кмат=0</t>
  </si>
  <si>
    <t>Сооружение оголовков круглых водопропускных труб одноочковых отверстием 0,5 м (демонтаж (разборка) наружных сетей водопровода, канализации, тепло и газоснабжения)
ОЗП=65,21*16,02  ЭМ=180,24*7,81  
Козп=16,02 Кмат=4,75 Кэм=7,81 (ИНД 03-18)
НР=126% (НР = 1906 руб.)
СП=54% (СП = 817 руб.)</t>
  </si>
  <si>
    <t>м3 сборных конструкций</t>
  </si>
  <si>
    <t>48</t>
  </si>
  <si>
    <t>ТЕР-30-07-007-04
МДС81-35.2004 п.4.7 Козп=1,15 Кэм=1,25</t>
  </si>
  <si>
    <t>м3 железобетона звеньев</t>
  </si>
  <si>
    <t>49</t>
  </si>
  <si>
    <t>ССЦ01-403-1316</t>
  </si>
  <si>
    <t>Трубы железобетонные безнапорные раструбные диаметром 1200 мм</t>
  </si>
  <si>
    <t>м</t>
  </si>
  <si>
    <t>50</t>
  </si>
  <si>
    <t>ТЕР-30-07-002-08
МДС81-35.2004 п.4.7 Козп=1,15 Кэм=1,25</t>
  </si>
  <si>
    <t>51</t>
  </si>
  <si>
    <t>ССЦ01-403-1317</t>
  </si>
  <si>
    <t>Трубы железобетонные безнапорные раструбные диаметром 1400 мм</t>
  </si>
  <si>
    <t>52</t>
  </si>
  <si>
    <t>ТЕР-30-07-014-01
МДС81-35.2004 п.4.7 Козп=1,15 Кэм=1,25</t>
  </si>
  <si>
    <t>Сооружение оголовков круглых водопропускных труб одноочковых отверстием 0,5 м
ОЗП=108,69*16,02  МЗ=60,99*4,75  ЭМ=300,4*7,81  
Козп=16,02 Кмат=4,75 Кэм=7,81 (ИНД 03-18)
НР=126% (НР = 3751 руб.)
СП=54% (СП = 1608 руб.)</t>
  </si>
  <si>
    <t>53</t>
  </si>
  <si>
    <t>ССЦ01-403-1620</t>
  </si>
  <si>
    <t>Блоки железобетонные оголовков железобетонных и бетонных труб и лотков</t>
  </si>
  <si>
    <t>54</t>
  </si>
  <si>
    <t>ТЕР-30-08-023-03
МДС81-35.2004 п.4.7 Козп=1,15 Кэм=1,25</t>
  </si>
  <si>
    <t>100м2 изолируемой поверх</t>
  </si>
  <si>
    <t>55</t>
  </si>
  <si>
    <t>ТЕР-01-02-046-05
МДС81-35.2004 п.4.7 Козп=1,15 Кэм=1,25</t>
  </si>
  <si>
    <t>100м2 укрепляемой поверх</t>
  </si>
  <si>
    <t>56</t>
  </si>
  <si>
    <t>ССЦ01-408-0014</t>
  </si>
  <si>
    <t>Щебень из природного камня для строительных работ марка 800, фракция 10-20 мм</t>
  </si>
  <si>
    <t>57</t>
  </si>
  <si>
    <t>ССЦ01-408-0018</t>
  </si>
  <si>
    <t>Щебень из природного камня для строительных работ марка 600, фракция 10-20 мм</t>
  </si>
  <si>
    <t>58</t>
  </si>
  <si>
    <t>ТЕР-01-02-046-06
МДС81-35.2004 п.4.7 Козп=1,15 Кэм=1,25</t>
  </si>
  <si>
    <t>59</t>
  </si>
  <si>
    <t>ССЦ01-101-2525</t>
  </si>
  <si>
    <t>Металлоконструкции балок ограждения: секции балок СБ-1,СБ-2,СБ-3 (из прокатных и гнутых профилей полосовой и круглой стали), вес от 0,05 до 1 т</t>
  </si>
  <si>
    <t>60</t>
  </si>
  <si>
    <t>ТЕР-27-09-020-01
МДС81-35.2004 п.4.7 Козп=1,15 Кэм=1,25</t>
  </si>
  <si>
    <t>Монтаж искусственной дорожной неровности (ИДН)
ОЗП=176,81*16,02  МЗ=5633,44*3,37  ЭМ=169,59*8,21  
Козп=16,02 Кмат=3,37 Кэм=8,21 (ИНД 03-18)
НР=133% (НР = 4664 руб.)
СП=65% (СП = 2280 руб.)</t>
  </si>
  <si>
    <t>м2 горизонтальной проекц</t>
  </si>
  <si>
    <t>61</t>
  </si>
  <si>
    <t>62</t>
  </si>
  <si>
    <t>ТЕР-27-03-004-02
МДС81-35.2004 п.4.7 Козп=1,15 Кэм=1,25</t>
  </si>
  <si>
    <t>Устройство выравнивающего слоя из асфальтобетонной смеси без применения укладчиков асфальтобетона
ОЗП=1171,98*16,02  МЗ=58349,08*9,06  ЭМ=2733,03*8,87  
Козп=16,02 Кмат=9,06 Кэм=8,87 (ИНД 03-18)
НР=133% (НР = 443 руб.)
СП=65% (СП = 216 руб.)</t>
  </si>
  <si>
    <t>63</t>
  </si>
  <si>
    <t>ССЦ01-410-0034</t>
  </si>
  <si>
    <t>Смеси асфальтобетонные дорожные, аэродромные и асфальтобетон (холодные), марка II Бх</t>
  </si>
  <si>
    <t>64</t>
  </si>
  <si>
    <t>http://www.docload.ru/Basesdoc/10/10455/index.htm#i5392857</t>
  </si>
  <si>
    <t>Ремонт</t>
  </si>
  <si>
    <t>Устройство покрытия толщиной 4 см из горячих асфальтобетонных смесей плотных мелкозернистых типа А,Б,В, плотность каменных материалов 2,5-2,9 т/м3
ОЗП=356,91*16,02  МЗ=53467,34*11,07  ЭМ=9644,69*6,31  
Козп=16,02 Кмат=11,07 Кэм=6,31 (ИНД 03-18)
НР=133% (НР = 21212 руб.)
СП=65% (СП = 10367 руб.)</t>
  </si>
  <si>
    <t>Восстановление профиля с добавлением нового материала щебеночных дорог
МЗ=104,16*6,88  ЭМ=1883,32*8,68  ЗПМ=348,78*16,02  
Кмат=6,88 Кэм=8,68 Кзпм=16,02 (ИНД 03-18)
НР=97% (НР = 5419 руб.)
СП=48% (СП = 2682 руб.)</t>
  </si>
  <si>
    <t>Разборка бортовых камней на бетонном основании
ОЗП=1153,59*16,02  ЭМ=1314,12*6,26  
Козп=16,02 Кэм=6,26 (ИНД 03-18)
НР=97% (НР = 20805 руб.)
СП=48% (СП = 10295 руб.)</t>
  </si>
  <si>
    <t>Установка бортовых камней бетонных при других видах покрытий
ОЗП=1259,12*16,02  МЗ=6131,96*5,02  ЭМ=124,31*8,07  
Козп=16,02 Кмат=5,02 Кэм=8,07 (ИНД 03-18)
НР=133% (НР = 31331 руб.)
СП=65% (СП = 15312 руб.)</t>
  </si>
  <si>
    <t>Планировка откосов насыпей экскаватором-планировщиком, группа грунтов 2
ОЗП=1216,83*16,02  ЭМ=924,97*9,74  
Козп=16,02 Кэм=9,74 (ИНД 03-18)
НР=75% (НР = 20732 руб.)
СП=31% (СП = 8569 руб.)</t>
  </si>
  <si>
    <t>Укрепление обочин щебнем толщиной 10 см
ОЗП=771,67*16,02  МЗ=67,2*6,88  ЭМ=3164,8*8,91  
Козп=16,02 Кмат=6,88 Кэм=8,91 (ИНД 03-18)
НР=133% (НР = 35938 руб.)
СП=65% (СП = 17564 руб.)</t>
  </si>
  <si>
    <t>Устройство подстилающих и выравнивающих слоев оснований из песчано-гравийной смеси, дресвы
ОЗП=246,65*16,02  МЗ=23,52*6,88  ЭМ=2518,64*8,5  
Козп=16,02 Кмат=6,88 Кэм=8,5 (ИНД 03-18)
НР=133% (НР = 15850 руб.)
СП=65% (СП = 7746 руб.)</t>
  </si>
  <si>
    <t>Разборка асфальтобетонных покрытий тротуаров толщиной до 4 см с помощью молотков отбойных пневматических
ОЗП=939,18*16,02  ЭМ=2194,86*6,26  
Козп=16,02 Кэм=6,26 (ИНД 03-18)
НР=97% (НР = 19400 руб.)
СП=48% (СП = 9600 руб.)</t>
  </si>
  <si>
    <t>Устройство асфальтобетонных покрытий дорожек и тротуаров двухслойных верхний слой из песчаной асфальтобетонной смеси толщиной 3 см
ОЗП=192,25*16,02  МЗ=2971,36*11,66  ЭМ=58,52*6,97  
Козп=16,02 Кмат=11,66 Кэм=6,97 (ИНД 03-18)
НР=133% (НР = 4725 руб.)
СП=65% (СП = 2309 руб.)</t>
  </si>
  <si>
    <t>Укладка звеньев удлиняемых трехочковых водопропускных железобетонных круглых труб под насыпями железных и автомобильных дорог, отверстия труб 3х1,25 м, высота насыпи до 3/3 м
ОЗП=208,86*16,02  МЗ=1463,72*4,91  ЭМ=595,52*7,8  
Козп=16,02 Кмат=4,91 Кэм=7,8 (ИНД 03-18)
НР=126% (НР = 10481 руб.)
СП=54% (СП = 4492 руб.)</t>
  </si>
  <si>
    <t>Укладка звеньев одноочковых водопропускных железобетонных круглых труб под насыпями железных и автомобильных дорог, отверстия труб 1,5 м, высота насыпи до 3/3 м
ОЗП=108,69*16,02  МЗ=173,98*4,46  ЭМ=242,02*7,78  
Козп=16,02 Кмат=4,46 Кэм=7,78 (ИНД 03-18)
НР=126% (НР = 2524 руб.)
СП=54% (СП = 1082 руб.)</t>
  </si>
  <si>
    <t>Устройство гидроизоляции опор мостов и труб обмазочной битумной мастикой двухслойной
ОЗП=1283,06*16,02  МЗ=6764,82*4,98  ЭМ=601,06*5,97  
Козп=16,02 Кмат=4,98 Кэм=5,97 (ИНД 03-18)
НР=126% (НР = 31461 руб.)
СП=54% (СП = 13483 руб.)</t>
  </si>
  <si>
    <t>Укрепление откосов земляного полотна бетонными монолитными плитами при толщине до 10 см
ОЗП=2124,74*16,02  МЗ=13079,43*5,45  ЭМ=429,56*9,54  
Козп=16,02 Кмат=5,45 Кэм=9,54 (ИНД 03-18)
НР=75% (НР = 30422 руб.)
СП=31% (СП = 12575 руб.)</t>
  </si>
  <si>
    <t>Укрепление откосов земляного полотна бетонными на каждый 1 см изменения толщины добавлять к расценке 01-02-046-05
ОЗП=119,56*16,02  МЗ=1136,64*5,04  ЭМ=2,07*12,05  
Козп=16,02 Кмат=5,04 Кэм=12,05 (ИНД 03-18)
НР=75% (НР = 1652 руб.)
СП=31% (СП = 683 руб.)</t>
  </si>
  <si>
    <t>ТЕРс-1-4-13-1</t>
  </si>
  <si>
    <t>Замена отдельных секций железобетонного барьерного ограждения. Применительно. Замена отдельных секций металлического барьерного ограждения объем-1
ОЗП=2011,07*16,02  МЗ=484,48*2,31  ЭМ=6102,04*9,99  
Козп=16,02 Кмат=2,31 Кэм=9,99 (ИНД 03-18)
НР=97% (НР = 48679 руб.)
СП=48% (СП = 24089 руб.)</t>
  </si>
  <si>
    <t>65</t>
  </si>
  <si>
    <t>66</t>
  </si>
  <si>
    <t>67</t>
  </si>
  <si>
    <t>68</t>
  </si>
  <si>
    <t>т конструкций</t>
  </si>
  <si>
    <t>стоимость на ед. измерения, руб. с НДС</t>
  </si>
  <si>
    <t>Итого :</t>
  </si>
  <si>
    <t>руб./100м2</t>
  </si>
  <si>
    <t>руб./тн</t>
  </si>
  <si>
    <t>Транспортировка по пункту 4</t>
  </si>
  <si>
    <t>Устройство выравнивающего слоя из асфальтобетонной смеси с применением укладчиков асфальтобетона</t>
  </si>
  <si>
    <t>Исходя из расхода 0,0006 т/м2</t>
  </si>
  <si>
    <t>руб./1000 м2</t>
  </si>
  <si>
    <t>Количество 0,061756746031746 т/1000м2</t>
  </si>
  <si>
    <t>100% от общего</t>
  </si>
  <si>
    <t>руб./100м</t>
  </si>
  <si>
    <t>руб./1000м2</t>
  </si>
  <si>
    <t>30% от общего</t>
  </si>
  <si>
    <t>70% от общего</t>
  </si>
  <si>
    <t xml:space="preserve">Досыпка укрепленных обочин ПГС </t>
  </si>
  <si>
    <t>Восстановление профиля щебеночных, гравийных и грунтовых улучшенных дорог с добавлением щебеночных или гравийных материалов в количестве до 900 м3 на один километр дороги</t>
  </si>
  <si>
    <t>V грунтовая</t>
  </si>
  <si>
    <t>руб./1м3</t>
  </si>
  <si>
    <t>Объем работ</t>
  </si>
  <si>
    <t>1пог.м</t>
  </si>
  <si>
    <t>руб./1пог.м</t>
  </si>
  <si>
    <t>100 п.м</t>
  </si>
  <si>
    <t>руб./100 п.м</t>
  </si>
  <si>
    <t>руб./1м2</t>
  </si>
  <si>
    <t>24,6 кг. асфальт на 1 кв.м., слой 7 см</t>
  </si>
  <si>
    <t>50%  от общего</t>
  </si>
  <si>
    <t>100%  от общего</t>
  </si>
  <si>
    <t xml:space="preserve">100%  от общего  </t>
  </si>
  <si>
    <t>ТЕР-27-09-016-01
МДС81-35.2004 п.4.7 Козп=1,15 Кэм=1,25</t>
  </si>
  <si>
    <t>Разметка проезжей части краской сплошной линией шириной 0,1 м
ОЗП=55,01*16,02  МЗ=1665,53*2,26  ЭМ=202,32*10,74  
Козп=16,02 Кмат=2,26 Кэм=10,74 (ИНД 03-18)
НР=133% (НР = 2680 руб.)
СП=65% (СП = 1310 руб.)</t>
  </si>
  <si>
    <t>км линии</t>
  </si>
  <si>
    <t>ССЦ01-101-2775</t>
  </si>
  <si>
    <t>Микросферы стеклянные для дорожной разметки</t>
  </si>
  <si>
    <t>ТЕРс-1-6-10-10</t>
  </si>
  <si>
    <t>Нанесение линий дорожной разметки на покрытие без поверхностной обработки пистолетом-распылителем, разметка 1.14.1, длина полосы 4 м
ОЗП=316,39*16,02  МЗ=28,95*3,85  ЭМ=1470,94*8,66  
Козп=16,02 Кмат=3,85 Кэм=8,66 (ИНД 03-18)
НР=97% (НР = 8904 руб.)
СП=48% (СП = 4406 руб.)</t>
  </si>
  <si>
    <t>100м разметки</t>
  </si>
  <si>
    <t>ССЦ01-101-3507</t>
  </si>
  <si>
    <t>Краска разметочная дорожная MAC GREGOR ALASKA, белая</t>
  </si>
  <si>
    <t>ТЕР-27-09-019-01
МДС81-35.2004 п.4.7 Козп=1,15 Кэм=1,25</t>
  </si>
  <si>
    <t>Нанесение обозначений движения по полосам со световозвращающими элементами
ОЗП=497,87*16,02  МЗ=3677,58*6,38  ЭМ=7510,5*6,35  
Козп=16,02 Кмат=6,38 Кэм=6,35 (ИНД 03-18)
НР=133% (НР = 36328 руб.)
СП=65% (СП = 17754 руб.)</t>
  </si>
  <si>
    <t>100м2 линии горизонтальн</t>
  </si>
  <si>
    <t>Нанесение сплошных линий дорожной разметки 1.1, краской маркировочной машиной, ширина 0,1 м</t>
  </si>
  <si>
    <t>Нанесение сплошных линий дорожной разметки 1.2.1 краской маркировочной машиной, ширина 0,1 м</t>
  </si>
  <si>
    <t>Нанесение прерывистых линий дорожной разметки 1.5 краской маркировочной машиной, ширина 0,1 м</t>
  </si>
  <si>
    <t>Нанесение линий дорожной разметки на покрытие без поверхностной обработки пистолетом-распылителем, разметка 1.14.1, длина полосы 4 м</t>
  </si>
  <si>
    <t xml:space="preserve">Нанесение линий дорожной разметки 1.17 краской (цвет-желтый) вручную </t>
  </si>
  <si>
    <t>Всего по разделу</t>
  </si>
  <si>
    <t>км.</t>
  </si>
  <si>
    <t>100 пог.м</t>
  </si>
  <si>
    <t>100 кв.м.</t>
  </si>
  <si>
    <t>руб./км.</t>
  </si>
  <si>
    <t>руб./100 пог.м</t>
  </si>
  <si>
    <t>руб./100 кв.м</t>
  </si>
  <si>
    <t>Итого:</t>
  </si>
  <si>
    <t>светильник</t>
  </si>
  <si>
    <t>ТЕРс-1-4-28-1</t>
  </si>
  <si>
    <t>Замена светильников на опорах дорожного освещения
ОЗП=58,65*16,02  МЗ=0,88*4,58  ЭМ=69,67*9,06  
Козп=16,02 Кмат=4,58 Кэм=9,06 (ИНД 03-18)
НР=97% (НР = 1156 руб.)
СП=48% (СП = 572 руб.)</t>
  </si>
  <si>
    <t>100шт</t>
  </si>
  <si>
    <t>ТЕРс-1-6-22-1</t>
  </si>
  <si>
    <t>Нанесение вертикальной разметки 2.1.1, 2.1.3
ОЗП=9,27*16,02  МЗ=5,98*4,89  ЭМ=31,31*11,84  
Козп=16,02 Кмат=4,89 Кэм=11,84 (ИНД 03-18)
НР=97% (НР = 246 руб.)
СП=48% (СП = 122 руб.)</t>
  </si>
  <si>
    <t>м высоты</t>
  </si>
  <si>
    <t>ТЕР-33-04-042-01
МДС81-35.2004 п.4.7 Козп=1,15 Кэм=1,25</t>
  </si>
  <si>
    <t>Демонтаж опор ВЛ 0,38-10 кВ без приставок одностоечных
ОЗП=14,39*16,02  ЭМ=83,43*7,83  
Козп=16,02 Кэм=7,83 (ИНД 03-18)
НР=107% (НР = 496 руб.)
СП=41% (СП = 190 руб.)</t>
  </si>
  <si>
    <t>опора</t>
  </si>
  <si>
    <t>ТЕР-33-01-007-02
МДС81-35.2004 п.4.7 Козп=1,15 Кэм=1,25</t>
  </si>
  <si>
    <t>Бурение котлованов на глубину бурения до 3 м, 2 группа грунтов
ОЗП=19,39*16,02  ЭМ=192,81*7,61  
Козп=16,02 Кэм=7,61 (ИНД 03-18)
НР=107% (НР = 901 руб.)
СП=41% (СП = 345 руб.)</t>
  </si>
  <si>
    <t>котлован</t>
  </si>
  <si>
    <t>ТЕР-33-01-016-01
МДС81-35.2004 п.4.7 Козп=1,15 Кэм=1,25</t>
  </si>
  <si>
    <t>т опор</t>
  </si>
  <si>
    <t>ССЦ01-201-0813</t>
  </si>
  <si>
    <t>Опоры стальные</t>
  </si>
  <si>
    <t>ССЦ01-201-8297</t>
  </si>
  <si>
    <t>Опора силовая прямостоечная трубчатая, марка СП-300-9,0/11,0-01-ц (ТАНС.11.058.000)</t>
  </si>
  <si>
    <t>ТЕР-33-04-003-01
МДС81-35.2004 п.4.7 Козп=1,15 Кэм=1,25</t>
  </si>
  <si>
    <t>Установка железобетонных опор ВЛ 0,38; 6-10 кВ с траверсами без приставок одностоечных
ОЗП=65,85*16,02  МЗ=66,56*3,57  ЭМ=160,23*8,16  
Козп=16,02 Кмат=3,57 Кэм=8,16 (ИНД 03-18)
НР=107% (НР = 1677 руб.)
СП=41% (СП = 642 руб.)</t>
  </si>
  <si>
    <t>ССЦ01-101-0424</t>
  </si>
  <si>
    <t>Краски масляные и алкидные, готовые к применению белила цинковые МА-15</t>
  </si>
  <si>
    <t>ССЦ01-101-0962</t>
  </si>
  <si>
    <t>Смазка солидол жировой марки «Ж»</t>
  </si>
  <si>
    <t>ССЦ01-101-1757</t>
  </si>
  <si>
    <t>Ветошь</t>
  </si>
  <si>
    <t>ССЦ01-113-0409</t>
  </si>
  <si>
    <t>Лак БТ-577</t>
  </si>
  <si>
    <t>ТЕР-33-04-017-01
МДС 81-36.2004 п3.3.1Г Козп=0,6 Кэм=0,6 Кмат=0</t>
  </si>
  <si>
    <t>Подвеска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 (демонтаж (разборка) наружных сетей водопровода, канализации, тепло и газоснабжения)
ОЗП=728,47*16,02  ЭМ=2065,25*8,45  
Козп=16,02 Кмат=2,25 Кэм=8,45 (ИНД 03-18)
НР=107% (НР = 20437 руб.)
СП=41% (СП = 7831 руб.)</t>
  </si>
  <si>
    <t>1000м</t>
  </si>
  <si>
    <t>ТЕР-33-04-017-01
МДС81-35.2004 п.4.7 Козп=1,15 Кэм=1,25</t>
  </si>
  <si>
    <t>Подвеска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
ОЗП=1214,12*16,02  МЗ=9339,6*2,25  ЭМ=3442,08*8,45  
Козп=16,02 Кмат=2,25 Кэм=8,45 (ИНД 03-18)
НР=107% (НР = 40496 руб.)
СП=41% (СП = 15517 руб.)</t>
  </si>
  <si>
    <t>ССЦ01-111-3138</t>
  </si>
  <si>
    <t>Комплект для простого анкерного крепления ЕА1500-3 в составе: кронштейн CS10.3, зажим РА1500</t>
  </si>
  <si>
    <t>компл</t>
  </si>
  <si>
    <t>ССЦ01-111-3141</t>
  </si>
  <si>
    <t>Комплект промежуточной подвески (СИП) ES 1500E</t>
  </si>
  <si>
    <t>ССЦ01-111-3165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</si>
  <si>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</si>
  <si>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>ССЦ01-111-3170</t>
  </si>
  <si>
    <t>Скрепа размером 20 мм NC20 (СИП)</t>
  </si>
  <si>
    <t>Замена светильников на опорах дорожного освещения</t>
  </si>
  <si>
    <t xml:space="preserve">Нанесение вертикальной разметки </t>
  </si>
  <si>
    <t xml:space="preserve">Замена  стальных опор </t>
  </si>
  <si>
    <t xml:space="preserve">Замена  железобетонных опор </t>
  </si>
  <si>
    <t>Замена самонесущих изолированных проводов</t>
  </si>
  <si>
    <t>2 м высоты на 1 опору</t>
  </si>
  <si>
    <t>Всего :</t>
  </si>
  <si>
    <t>34,5 м на 1 пору</t>
  </si>
  <si>
    <t>шт.</t>
  </si>
  <si>
    <t>руб./шт</t>
  </si>
  <si>
    <t>1 м высоты</t>
  </si>
  <si>
    <t>руб./м</t>
  </si>
  <si>
    <t xml:space="preserve">1000 м </t>
  </si>
  <si>
    <t xml:space="preserve">руб./1000 м </t>
  </si>
  <si>
    <t>Расчет нормативов затрат на работы по ремонту автомобильных дорог общего пользования  местного значения гп.Зеленоборский</t>
  </si>
  <si>
    <t>Норматив затрат на содержание федеральных дорог (Постановление Правительства РФ №658 от 30.05.17)</t>
  </si>
  <si>
    <t xml:space="preserve">Норматив затрат на ремонт дорог  </t>
  </si>
  <si>
    <t xml:space="preserve">Протяженность автомобильных дорог </t>
  </si>
  <si>
    <t>Замена автобусной остановки</t>
  </si>
  <si>
    <t>ССЦ01-ПГ3-21-1-25</t>
  </si>
  <si>
    <t>Перевозка грузов I класса автомобилями-самосвалами грузоподъемностью 10 т работающих вне карьера на расстояние до 25 км</t>
  </si>
  <si>
    <t>Прайс</t>
  </si>
  <si>
    <t>руб/шт.</t>
  </si>
  <si>
    <t>Замена светофоров</t>
  </si>
  <si>
    <t>ТЕРм-08-02-317-03</t>
  </si>
  <si>
    <t>Светофор сигнальный двухлинзовый
ОЗП=111,94*16,02  МЗ=5,67*7,42  ЭМ=142,44*8,47  
Козп=16,02 Кмат=7,42 Кэм=8,47 (ИНД 03-18)
НР=89% (НР = 1922 руб.)
СП=52% (СП = 1123 руб.)</t>
  </si>
  <si>
    <t>ТЕР-09-05-003-01
МДС81-35.2004 п.4.7 Козп=1,15 Кэм=1,25</t>
  </si>
  <si>
    <t>100шт болтов</t>
  </si>
  <si>
    <t>ТЕРм-08-02-317-03
МДС 81-37.2004 п3.2.1 Козп=0,7 Кэм=0,7 Кмат=0</t>
  </si>
  <si>
    <t>Светофор сигнальный двухлинзовый (демонтаж оборудования, предназначенного для дальнейшего использования, с консервацией)
ОЗП=78,36*16,02  ЭМ=99,71*8,47  
Козп=16,02 Кмат=7,42 Кэм=8,47 (ИНД 03-18)
НР=89% (НР = 1344 руб.)
СП=52% (СП = 785 руб.)</t>
  </si>
  <si>
    <t>7</t>
  </si>
  <si>
    <t>ТЕРм-10-08-003-07
МДС 81-37.2004 п3.2.1 Козп=0,7 Кэм=0,7 Кмат=0</t>
  </si>
  <si>
    <t>Устройство оптико-(фото)электрическое, комплект преобразователей (излучатель, фотоприемник) (демонтаж оборудования, предназначенного для дальнейшего использования, с консервацией)
ОЗП=85,41*16,02  ЭМ=0,6*10,29  
Козп=16,02 Кмат=2,83 Кэм=10,29 (ИНД 03-18)
НР=75% (НР = 1026 руб.)
СП=48% (СП = 657 руб.)</t>
  </si>
  <si>
    <t>8</t>
  </si>
  <si>
    <t>ТЕРм-10-08-003-07</t>
  </si>
  <si>
    <t>Устройство оптико-(фото)электрическое, комплект преобразователей (излучатель, фотоприемник)
ОЗП=122,02*16,02  МЗ=26,34*2,83  ЭМ=0,85*10,29  
Козп=16,02 Кмат=2,83 Кэм=10,29 (ИНД 03-18)
НР=75% (НР = 1466 руб.)
СП=48% (СП = 938 руб.)</t>
  </si>
  <si>
    <t>9</t>
  </si>
  <si>
    <t>ТЕР-09-05-003-01
МДС 81-36.2004 п3.3.1Д Козп=0,7 Кэм=0,7 Кмат=0</t>
  </si>
  <si>
    <t>10</t>
  </si>
  <si>
    <t xml:space="preserve">НОРМАТИВНЫЕ МЕЖРЕМОНТНЫЕ СРОКИ,
ПРИМЕНЯЕМЫЕ ДЛЯ РАСЧЕТА БЮДЖЕТНЫХ АССИГНОВАНИЙ ФЕДЕРАЛЬНОГО
БЮДЖЕТА НА КАПИТАЛЬНЫЙ РЕМОНТ, РЕМОНТ АВТОМОБИЛЬНЫХ ДОРОГ
ФЕДЕРАЛЬНОГО ЗНАЧЕНИЯ
</t>
  </si>
  <si>
    <t>Вид работ</t>
  </si>
  <si>
    <t>Категория автомобильной дороги</t>
  </si>
  <si>
    <t>I</t>
  </si>
  <si>
    <t>II</t>
  </si>
  <si>
    <t>III</t>
  </si>
  <si>
    <t>IV</t>
  </si>
  <si>
    <t>V</t>
  </si>
  <si>
    <t>Капитальный ремонт</t>
  </si>
  <si>
    <t>Плановый объем ремонта в год, км.</t>
  </si>
  <si>
    <t>20</t>
  </si>
  <si>
    <t>ТЕР-27-06-047-02
МДС81-35.2004 п.4.7 Козп=1,15 Кэм=1,25</t>
  </si>
  <si>
    <t>Устройство основания дорожного полотна методом холодного ресайклинга толщиной от 15 до 25 см с применением регенератора-смесителя Caterpillar RM-500 с добавлением минеральных добавок и битумной эмульсии
ОЗП=513,22*16,02  МЗ=24,96*6,88  ЭМ=28138,02*7,16  
Козп=16,02 Кмат=6,88 Кэм=7,16 (ИНД 03-18)
НР=133% (НР = 27728 руб.)
СП=65% (СП = 13551 руб.)</t>
  </si>
  <si>
    <t>22</t>
  </si>
  <si>
    <t>23</t>
  </si>
  <si>
    <t>ССЦ01-101-8411</t>
  </si>
  <si>
    <t>Стабилизатор грунта, марка "Perma-Zyme 11X"</t>
  </si>
  <si>
    <t>л</t>
  </si>
  <si>
    <t>24</t>
  </si>
  <si>
    <t>25</t>
  </si>
  <si>
    <t>ССЦ01-101-1582</t>
  </si>
  <si>
    <t>Портландцемент для бетона дорожных и аэродромных покрытий марки 400</t>
  </si>
  <si>
    <t>26</t>
  </si>
  <si>
    <t>ССЦ01-411-0001</t>
  </si>
  <si>
    <t>Вода</t>
  </si>
  <si>
    <t>Холодная регенерация асфальтобетонного покрытия на глубину  20 см (цемент и ЭБ)</t>
  </si>
  <si>
    <t>0,099 тонн  на 1 кв.м при плотности отфрезерованного материала</t>
  </si>
  <si>
    <t>Нанесение разметки</t>
  </si>
  <si>
    <t>80% Ремонта от общего</t>
  </si>
  <si>
    <t>20% Ремонта от общего</t>
  </si>
  <si>
    <t>26.1.</t>
  </si>
  <si>
    <t>26.2.</t>
  </si>
  <si>
    <t>26.3.</t>
  </si>
  <si>
    <t>26.4.</t>
  </si>
  <si>
    <t>26.5.</t>
  </si>
  <si>
    <t>28.1.</t>
  </si>
  <si>
    <t>28.2.</t>
  </si>
  <si>
    <t>28.5.</t>
  </si>
  <si>
    <t>28.3.</t>
  </si>
  <si>
    <t>28.4.</t>
  </si>
  <si>
    <t>Площадь покрытия</t>
  </si>
  <si>
    <t>кв.м.</t>
  </si>
  <si>
    <t>п.м.</t>
  </si>
  <si>
    <t>Протяженность бортового камня</t>
  </si>
  <si>
    <t>Исходные данные:</t>
  </si>
  <si>
    <t>Планировка обочин механизированным способом</t>
  </si>
  <si>
    <t>Площадь неукрепленных обочин</t>
  </si>
  <si>
    <t>Площадь укрепленных обочин</t>
  </si>
  <si>
    <t>Площадь тротуаров</t>
  </si>
  <si>
    <t xml:space="preserve">Оголовки круглых водопропускных труб </t>
  </si>
  <si>
    <t xml:space="preserve">Барьерные ограждения </t>
  </si>
  <si>
    <t>Количество ИДН</t>
  </si>
  <si>
    <t>ед.</t>
  </si>
  <si>
    <t>Количество светофоров</t>
  </si>
  <si>
    <t xml:space="preserve">Количество автобусных остановок </t>
  </si>
  <si>
    <t>Самонесущие изолированные провода</t>
  </si>
  <si>
    <t>Железобетонные опоры  (деревянные меняются на железобетонные)</t>
  </si>
  <si>
    <t xml:space="preserve">Стальные опоры </t>
  </si>
  <si>
    <t>Водопропускные трубы</t>
  </si>
  <si>
    <t>Единичная расценка, руб. с НДС</t>
  </si>
  <si>
    <t>№ п/п</t>
  </si>
  <si>
    <t xml:space="preserve">Ед. изм. </t>
  </si>
  <si>
    <t>РАСЧЕТ:</t>
  </si>
  <si>
    <t>Образец  №4</t>
  </si>
  <si>
    <t>СОГЛАСОВАНО:</t>
  </si>
  <si>
    <t>УТВЕРЖДАЮ:</t>
  </si>
  <si>
    <t>"_____" ______________ 20___ г.</t>
  </si>
  <si>
    <t>ЛОКАЛЬНАЯ СМЕТА №</t>
  </si>
  <si>
    <t>Итого: 1</t>
  </si>
  <si>
    <t>Прямые затраты</t>
  </si>
  <si>
    <t>Материальные затраты</t>
  </si>
  <si>
    <t xml:space="preserve">  Материалы учтенные расценками</t>
  </si>
  <si>
    <t>Основная зарплата</t>
  </si>
  <si>
    <t>Эксплуатация машин</t>
  </si>
  <si>
    <t>в тч ЗП машинистов</t>
  </si>
  <si>
    <t>Накладные расходы</t>
  </si>
  <si>
    <t>Сметная прибыль</t>
  </si>
  <si>
    <t xml:space="preserve">Итого </t>
  </si>
  <si>
    <t>НДС</t>
  </si>
  <si>
    <t>18 %</t>
  </si>
  <si>
    <t>Всего по смете</t>
  </si>
  <si>
    <t>Итого: 2</t>
  </si>
  <si>
    <t xml:space="preserve">  Материалы не учтенные расценками</t>
  </si>
  <si>
    <t>6</t>
  </si>
  <si>
    <t>11</t>
  </si>
  <si>
    <t>12</t>
  </si>
  <si>
    <t>13</t>
  </si>
  <si>
    <t>Итого: 3</t>
  </si>
  <si>
    <t>14</t>
  </si>
  <si>
    <t>15</t>
  </si>
  <si>
    <t>ССЦ01-ПГ3-21-1-30</t>
  </si>
  <si>
    <t>Перевозка грузов I класса автомобилями-самосвалами грузоподъемностью 10 т работающих вне карьера на расстояние до 30 км</t>
  </si>
  <si>
    <t>16</t>
  </si>
  <si>
    <t>17</t>
  </si>
  <si>
    <t>18</t>
  </si>
  <si>
    <t>21</t>
  </si>
  <si>
    <t>Краска масляная</t>
  </si>
  <si>
    <t>Монтаж искусственной дорожной неровности (ИДН)
ОЗП=176,81*16,02  МЗ=5633,44*0  ЭМ=169,59*8,21  
Козп=16,02 Кмат=0 Кэм=8,21 (ИНД 03-18)
НР=133% (НР = 4666 руб.)
СП=65% (СП = 2280 руб.)</t>
  </si>
  <si>
    <t>ТЕР-09-01-001-01
МДС81-35.2004 п.4.7 Козп=1,15 Кэм=1,25</t>
  </si>
  <si>
    <t>Итого: Раздел.</t>
  </si>
  <si>
    <t>Итого по смете:</t>
  </si>
  <si>
    <t>Составил:</t>
  </si>
  <si>
    <t>ЛОКАЛЬНАЯ СМЕТА №3</t>
  </si>
  <si>
    <t>Разметка</t>
  </si>
  <si>
    <t>Раздел 1.  Нанесение сплошных линий дорожной разметки 1.1, 1.2 краской маркировочной машиной, ширина 0,1 м  -1 км</t>
  </si>
  <si>
    <t>Итого: Раздел 1.  Нанесение сплошных линий дорожной разметки 1.1, 1.2 краской маркировочной машиной, ширина 0,1 м  -1 км</t>
  </si>
  <si>
    <t>Светофоры</t>
  </si>
  <si>
    <t>внерегламентные</t>
  </si>
  <si>
    <t>Постановка болтов строительных с гайками и шайбами
ОЗП=211,34*16,02  ЭМ=3,11*12,03  
Козп=16,02 Кэм=12,03 (ИНД 03-18)
НР=84% (НР = 3270 руб.)
СП=58% (СП = 2258 руб.)</t>
  </si>
  <si>
    <t>Итого: 4</t>
  </si>
  <si>
    <t>Итого: 5</t>
  </si>
  <si>
    <t>Итого: 6</t>
  </si>
  <si>
    <t>Итого: 7</t>
  </si>
  <si>
    <t>Итого: 8</t>
  </si>
  <si>
    <t>Постановка болтов строительных с гайками и шайбами (демонтаж (разборка) металлоконструкций)
ОЗП=147,94*16,02  ЭМ=2,18*12,03  
Козп=16,02 Кэм=12,03 (ИНД 03-18)
НР=84% (НР = 1991 руб.)
СП=58% (СП = 1375 руб.)</t>
  </si>
  <si>
    <t>Итого: 9</t>
  </si>
  <si>
    <t>Итого: 10</t>
  </si>
  <si>
    <t>Итого: внерегламентные</t>
  </si>
  <si>
    <t>Срезка поверхностного слоя асфальтобетонных дорожных покрытий методом холодного фрезерования при ширине барабана фрезы 1000 мм, толщина слоя 5 см
ОЗП=58,25*16,02  МЗ=10,75*6,88  ЭМ=1065,3*8,65  
Козп=16,02 Кмат=6,88 Кэм=8,65 (ИНД 03-18)
НР=133% (НР = 3893 руб.)
СП=65% (СП = 1903 руб.)</t>
  </si>
  <si>
    <t>Монтаж остановки
ОЗП=421,79*16,02  МЗ=448,79*4,32  ЭМ=562,62*7,87  
Козп=16,02 Кмат=4,32 Кэм=7,87 (ИНД 03-18)
НР=84% (НР = 4691 руб.)
СП=58% (СП = 3239 руб.)</t>
  </si>
  <si>
    <t>69</t>
  </si>
  <si>
    <t>остановка
ЦЕНА=75933,33/1,18
Кпз=1/1,18 (искл. ндс)</t>
  </si>
  <si>
    <t>конструкция</t>
  </si>
  <si>
    <t>СНО</t>
  </si>
  <si>
    <t>ТЕРс-1-4-27-1</t>
  </si>
  <si>
    <t>Замена в светильниках на опорах дорожного освещения 1 лампы
ОЗП=10,57*16,02  ЭМ=27*9,06  
Козп=16,02 Кэм=9,06 (ИНД 03-18)
НР=97% (НР = 259 руб.)
СП=48% (СП = 128 руб.)</t>
  </si>
  <si>
    <t>Светильники светодиодный</t>
  </si>
  <si>
    <t>ТЕРс-1-8-8-1</t>
  </si>
  <si>
    <t>Очистка опор наружного освещения мостовых сооружений от грязи
ОЗП=61,69*16,02  МЗ=1,28*6,87  ЭМ=898,01*7,38  
Козп=16,02 Кмат=6,87 Кэм=7,38 (ИНД 03-18)
НР=97% (НР = 2620 руб.)
СП=48% (СП = 1296 руб.)</t>
  </si>
  <si>
    <t>ТЕРс-1-5-20-1</t>
  </si>
  <si>
    <t>Разбрасывание снега возле стоек дорожных знаков, сигнальных столбиков, тумб и опор дорожного освещения
ОЗП=68,41*16,02  ЭМ=60,46*11,84  
Козп=16,02 Кэм=11,84 (ИНД 03-18)
НР=97% (НР = 1260 руб.)
СП=48% (СП = 624 руб.)</t>
  </si>
  <si>
    <t>Установка стальных опор промежуточных свободностоящих, одностоечных массой до 2 т
ОЗП=556,48*16,02  МЗ=10184,64*6,52  ЭМ=1854,75*7,92  
Козп=16,02 Кмат=6,52 Кэм=7,92 (ИНД 03-18)
НР=107% (НР = 5031 руб.)
СП=41% (СП = 1928 руб.)</t>
  </si>
  <si>
    <t>Опора железобетонная</t>
  </si>
  <si>
    <t>Итого: 11</t>
  </si>
  <si>
    <t>Итого: 12</t>
  </si>
  <si>
    <t>внерегламентные (ремонт и обслуживание светофора)</t>
  </si>
  <si>
    <t>Постановка болтов строительных с гайками и шайбами
ОЗП=211,34*16,02  ЭМ=3,11*12,03  
Козп=16,02 Кэм=12,03 (ИНД 03-18)
НР=84% (НР = 196 руб.)
СП=58% (СП = 135 руб.)</t>
  </si>
  <si>
    <t>Постановка болтов строительных с гайками и шайбами (демонтаж (разборка) металлоконструкций)
ОЗП=147,94*16,02  ЭМ=2,18*12,03  
Козп=16,02 Кэм=12,03 (ИНД 03-18)
НР=84% (НР = 119 руб.)
СП=58% (СП = 82 руб.)</t>
  </si>
  <si>
    <t>Единичные расценки  на работы по ремонту автомобильных дорог общего пользования  местного значения городского поселения  Зеленоборский</t>
  </si>
  <si>
    <t>Раздел 1.  Фрезерование а/б покрытия глубиной до 5см, ширина барабана 1000мм (100м2)</t>
  </si>
  <si>
    <t>Итого: Раздел 1.  Фрезерование а/б покрытия глубиной до 5см, ширина барабана 1000мм (100м2)</t>
  </si>
  <si>
    <t>Раздел 2.  Транспортировка грунта в кавальер на 30км</t>
  </si>
  <si>
    <t>Итого: Раздел 2.  Транспортировка грунта в кавальер на 30км</t>
  </si>
  <si>
    <t>Раздел 3.  Розлив битумной эмульсии (ЭБК- 2) (1тн)</t>
  </si>
  <si>
    <t>Итого: Раздел 3.  Розлив битумной эмульсии (ЭБК- 2) (1тн)</t>
  </si>
  <si>
    <t>Раздел 4.  Доставка битумной эмульсии автогудронатором к месту производства работ на 30км (1тн)</t>
  </si>
  <si>
    <t>Итого: Раздел 4.  Доставка битумной эмульсии автогудронатором к месту производства работ на 30км (1тн)</t>
  </si>
  <si>
    <t>Раздел 5.  Холодная регенерация асфальтобетонного покрытия на глубину 20 см с добавлением цемента и битумной эмульсии (1000м2)</t>
  </si>
  <si>
    <t>Итого: Раздел 5.  Холодная регенерация асфальтобетонного покрытия на глубину 20 см с добавлением цемента и битумной эмульсии (1</t>
  </si>
  <si>
    <t>Раздел 6.  Устройство выравнивающего слоя из асфальтобетонной смеси тип Б марки II с применением укладчиков асфальтобетона (100тн)</t>
  </si>
  <si>
    <t>Итого: Раздел 6.  Устройство выравнивающего слоя из асфальтобетонной смеси тип Б марки II с применением укладчиков асфальтобето</t>
  </si>
  <si>
    <t>Раздел  7.  Устройство покрытия толщиной 4 см из горячих асфальтобетонных смесей плотных мелкозернистых типа Б  плотность каменных материалов 2,5-2,9 т/м3 (1000м2)</t>
  </si>
  <si>
    <t>Итого: Раздел 7.  Устройство покрытия толщиной 4 см из горячих асфальтобетонных смесей плотных мелкозернистых типа Б  плотность</t>
  </si>
  <si>
    <t>Раздел 8.  Профилирование покрытий переходного типа с добавлением нового материала из расчета 25 м3/1000м2 (1000м2)</t>
  </si>
  <si>
    <t>Итого: Раздел 8.  Профилирование покрытий переходного типа с добавлением нового материала из расчета 25 м3/1000м2 (1000м2)</t>
  </si>
  <si>
    <t>Раздел 9.  Демонтаж бортового камня (100м)</t>
  </si>
  <si>
    <t>Итого: Раздел 9.  Демонтаж бортового камня (100м)</t>
  </si>
  <si>
    <t>Раздел 10.  Установка бортовых камней бетонных БР 100.20.8 (100м)</t>
  </si>
  <si>
    <t>Итого: Раздел 10.  Установка бортовых камней бетонных БР 100.20.8 (100м)</t>
  </si>
  <si>
    <t>Раздел 11.  Планировка верха земляного полотна и откосов насыпи механизированным способом  (экскаватор с ковшом планировщиком) (1000м2)</t>
  </si>
  <si>
    <t>Итого: Раздел 11.  Планировка верха земляного полотна и откосов насыпи механизированным способом  (экскаватор с ковшом планировщ</t>
  </si>
  <si>
    <t>Раздел 12.  Укрепление обочин асфальтогранулятом (отфрезерованным материалом)  (1000м2)</t>
  </si>
  <si>
    <t>Итого: Раздел 12.  Укрепление обочин асфальтогранулятом (отфрезерованным материалом) (без стоимости материала) (1000м2)</t>
  </si>
  <si>
    <t>Раздел 13.  Досыпка обочин песчано-гравийной смесью  (100м3)</t>
  </si>
  <si>
    <t>Итого: Раздел 13.  Досыпка обочин песчано-гравийной смесью  (100м3)</t>
  </si>
  <si>
    <t>Раздел 14.  Разборка асфальтобетонных покрытий дорожек и тротуаров (1000м2)</t>
  </si>
  <si>
    <t>Итого: Раздел 14.  Разборка асфальтобетонных покрытий дорожек и тротуаров (1000м2)</t>
  </si>
  <si>
    <t>Раздел 15.  Устройство асфальтобетонных покрытий дорожек и тротуаров из песчаной асфальтобетонной смеси толщиной 4 см (100м2)</t>
  </si>
  <si>
    <t>Итого: Раздел 15.  Устройство асфальтобетонных покрытий дорожек и тротуаров из песчаной асфальтобетонной смеси толщиной 4 см (10</t>
  </si>
  <si>
    <t>Раздел 16.  Д=0.5м. Демонтаж оголовков круглых водопропускных труб одноочковых (1м3)</t>
  </si>
  <si>
    <t>Итого: Раздел 16.  Д=0.5м. Демонтаж оголовков круглых водопропускных труб одноочковых (1м3)</t>
  </si>
  <si>
    <t>Раздел 17.  Удлинение водопропускных труб трехочковых (1пог.м)</t>
  </si>
  <si>
    <t>Итого: Раздел 17.  Удлинение водопропускных труб трехочковых (1пог.м)</t>
  </si>
  <si>
    <t>Раздел 18.  Монтаж  звеньев одноочковых ж/б труб д=1,5 м (1пог.м.)</t>
  </si>
  <si>
    <t>Итого: Раздел 18.  Монтаж  звеньев одноочковых ж/б труб д=1,5 м (1пог.м.)</t>
  </si>
  <si>
    <t>Раздел 19.  Сооружение оголовков круглых водопропускных труб одноочковых 0,5м (1м3)</t>
  </si>
  <si>
    <t>Итого: Раздел 19.  Сооружение оголовков круглых водопропускных труб одноочковых 0,5м (1м3)</t>
  </si>
  <si>
    <t>Раздел 20.  Устройство гидроизоляции труб обмазочной битумной мастикой двухслойной (100м2)</t>
  </si>
  <si>
    <t>Итого: Раздел 20.  Устройство гидроизоляции труб обмазочной битумной мастикой двухслойной (100м2)</t>
  </si>
  <si>
    <t>Раздел 21.  Укрепление русел входного оголовка монолитным бетоном толщиной 8 см на слое щебня толщиной 10 см (100м2)</t>
  </si>
  <si>
    <t>Итого: 21</t>
  </si>
  <si>
    <t>Итого: Раздел 22.  Укрепление русел входного оголовка монолитным бетоном толщиной 8 см на слое щебня толщиной 10 см (100м2)</t>
  </si>
  <si>
    <t>Раздел 23.  Замена секций металлического барьерного ограждения (100м)</t>
  </si>
  <si>
    <t>Итого: Раздел 23.  Замена секций металлического барьерного ограждения (100м)</t>
  </si>
  <si>
    <t>Раздел 24.  Демонтаж резинокордовых ИДН (1м2)</t>
  </si>
  <si>
    <t>Итого: Раздел 24.  Демонтаж резинокордовых ИДН (1м2)</t>
  </si>
  <si>
    <t>Раздел 25.  Устройство резинокордовых ИДН (1м2)</t>
  </si>
  <si>
    <t>Итого: Раздел 25.  Устройство резинокордовых ИДН (1м2)</t>
  </si>
  <si>
    <t>Раздел 26.  Устройство ИДН из асфальтобетонной смеси тип Б марки II (100т)</t>
  </si>
  <si>
    <t>Итого: Раздел 26.  Устройство ИДН из асфальтобетонной смеси тип Б марки II (100т)</t>
  </si>
  <si>
    <t>Раздел. 27 'Восстановление профиля с добавлением нового материала щебеночных дорог</t>
  </si>
  <si>
    <t>Итого: 27</t>
  </si>
  <si>
    <t>Раздел 28 'Монтаж автобусной остановки</t>
  </si>
  <si>
    <t>Итого: Раздел 28</t>
  </si>
  <si>
    <t>Раздел 2.  Нанесение линий дорожной разметки краской (цвет-белый) на покрытие без поверхностной обработки вручную, разметка: 1.14.1, -пешеходный переход, длина полосы 4 м            -100м.п</t>
  </si>
  <si>
    <t>Итого: Раздел 2.  Нанесение линий дорожной разметки краской (цвет-белый) на покрытие без поверхностной обработки вручную, разме</t>
  </si>
  <si>
    <t>Раздел 3.  Нанесение линий дорожной разметки 1.17 краской (цвет-желтый) вручную -100 м2</t>
  </si>
  <si>
    <t>Итого: Раздел 3.  Нанесение линий дорожной разметки 1.17 краской (цвет-желтый) вручную -100 м2</t>
  </si>
  <si>
    <t>Раздел 1</t>
  </si>
  <si>
    <t>Итого:1</t>
  </si>
  <si>
    <t>Итого:6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</si>
</sst>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\ _₽_-;\-* #,##0.000\ _₽_-;_-* &quot;-&quot;??\ _₽_-;_-@_-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7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2" applyNumberFormat="0" applyAlignment="0" applyProtection="0"/>
    <xf numFmtId="0" fontId="14" fillId="12" borderId="3" applyNumberFormat="0" applyAlignment="0" applyProtection="0"/>
    <xf numFmtId="0" fontId="15" fillId="12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13" borderId="8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5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0" borderId="0">
      <alignment horizontal="left" vertical="top"/>
    </xf>
    <xf numFmtId="0" fontId="32" fillId="0" borderId="0">
      <alignment horizontal="right" vertical="top"/>
    </xf>
    <xf numFmtId="0" fontId="33" fillId="0" borderId="0">
      <alignment horizontal="left" vertical="center"/>
    </xf>
    <xf numFmtId="0" fontId="35" fillId="0" borderId="0">
      <alignment horizontal="left" vertical="center"/>
    </xf>
    <xf numFmtId="0" fontId="35" fillId="0" borderId="11">
      <alignment horizontal="left" vertical="center"/>
    </xf>
    <xf numFmtId="0" fontId="36" fillId="0" borderId="0">
      <alignment horizontal="left" vertical="center"/>
    </xf>
    <xf numFmtId="0" fontId="37" fillId="0" borderId="0">
      <alignment horizontal="center"/>
    </xf>
    <xf numFmtId="0" fontId="38" fillId="0" borderId="0">
      <alignment horizontal="center" vertical="top"/>
    </xf>
    <xf numFmtId="0" fontId="38" fillId="0" borderId="0">
      <alignment horizontal="left" vertical="center"/>
    </xf>
    <xf numFmtId="0" fontId="38" fillId="0" borderId="0">
      <alignment horizontal="right" vertical="center"/>
    </xf>
    <xf numFmtId="0" fontId="38" fillId="0" borderId="0">
      <alignment horizontal="left" vertical="top"/>
    </xf>
    <xf numFmtId="0" fontId="38" fillId="0" borderId="0">
      <alignment horizontal="right" vertical="top"/>
    </xf>
    <xf numFmtId="0" fontId="30" fillId="0" borderId="12">
      <alignment horizontal="center" vertical="center"/>
    </xf>
    <xf numFmtId="0" fontId="33" fillId="0" borderId="11">
      <alignment horizontal="center" vertical="center"/>
    </xf>
    <xf numFmtId="0" fontId="30" fillId="0" borderId="12">
      <alignment horizontal="center" vertical="top"/>
    </xf>
    <xf numFmtId="0" fontId="30" fillId="0" borderId="12">
      <alignment horizontal="left" vertical="top"/>
    </xf>
    <xf numFmtId="0" fontId="30" fillId="0" borderId="12">
      <alignment horizontal="right" vertical="top"/>
    </xf>
    <xf numFmtId="0" fontId="33" fillId="0" borderId="17">
      <alignment horizontal="left" vertical="top"/>
    </xf>
    <xf numFmtId="0" fontId="39" fillId="0" borderId="17">
      <alignment horizontal="right" vertical="top"/>
    </xf>
    <xf numFmtId="0" fontId="39" fillId="0" borderId="17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5" fillId="0" borderId="12">
      <alignment horizontal="left" vertical="top"/>
    </xf>
    <xf numFmtId="0" fontId="35" fillId="0" borderId="12">
      <alignment horizontal="right" vertical="top"/>
    </xf>
    <xf numFmtId="0" fontId="33" fillId="0" borderId="0">
      <alignment horizontal="right" vertical="center"/>
    </xf>
    <xf numFmtId="0" fontId="40" fillId="0" borderId="0" applyNumberFormat="0" applyFill="0" applyBorder="0" applyAlignment="0" applyProtection="0"/>
    <xf numFmtId="0" fontId="1" fillId="0" borderId="0"/>
  </cellStyleXfs>
  <cellXfs count="247">
    <xf numFmtId="0" fontId="0" fillId="0" borderId="0" xfId="0"/>
    <xf numFmtId="43" fontId="6" fillId="2" borderId="0" xfId="1" applyFont="1" applyFill="1"/>
    <xf numFmtId="43" fontId="6" fillId="2" borderId="0" xfId="1" applyFont="1" applyFill="1" applyAlignment="1">
      <alignment horizontal="center"/>
    </xf>
    <xf numFmtId="43" fontId="41" fillId="2" borderId="0" xfId="1" applyFont="1" applyFill="1"/>
    <xf numFmtId="165" fontId="6" fillId="2" borderId="0" xfId="1" applyNumberFormat="1" applyFont="1" applyFill="1"/>
    <xf numFmtId="43" fontId="43" fillId="2" borderId="0" xfId="53" applyNumberFormat="1" applyFont="1" applyFill="1"/>
    <xf numFmtId="43" fontId="6" fillId="2" borderId="0" xfId="1" applyFont="1" applyFill="1" applyBorder="1" applyAlignment="1">
      <alignment horizontal="center" vertical="center"/>
    </xf>
    <xf numFmtId="43" fontId="6" fillId="2" borderId="0" xfId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0" xfId="1" applyNumberFormat="1" applyFont="1" applyFill="1"/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Alignment="1">
      <alignment horizontal="center"/>
    </xf>
    <xf numFmtId="0" fontId="6" fillId="2" borderId="0" xfId="1" applyNumberFormat="1" applyFont="1" applyFill="1" applyAlignment="1"/>
    <xf numFmtId="0" fontId="8" fillId="2" borderId="1" xfId="1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left" vertical="center" wrapText="1"/>
    </xf>
    <xf numFmtId="0" fontId="29" fillId="2" borderId="1" xfId="1" applyNumberFormat="1" applyFont="1" applyFill="1" applyBorder="1" applyAlignment="1">
      <alignment vertical="center" wrapText="1"/>
    </xf>
    <xf numFmtId="0" fontId="43" fillId="2" borderId="0" xfId="53" applyNumberFormat="1" applyFont="1" applyFill="1"/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6" fillId="2" borderId="1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wrapText="1"/>
    </xf>
    <xf numFmtId="0" fontId="41" fillId="2" borderId="18" xfId="54" applyNumberFormat="1" applyFont="1" applyFill="1" applyBorder="1" applyAlignment="1">
      <alignment vertical="center" wrapText="1"/>
    </xf>
    <xf numFmtId="0" fontId="4" fillId="2" borderId="18" xfId="54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vertical="center" wrapText="1"/>
    </xf>
    <xf numFmtId="0" fontId="4" fillId="2" borderId="18" xfId="54" applyNumberFormat="1" applyFont="1" applyFill="1" applyBorder="1" applyAlignment="1">
      <alignment horizontal="center" vertical="center"/>
    </xf>
    <xf numFmtId="0" fontId="8" fillId="0" borderId="1" xfId="0" quotePrefix="1" applyNumberFormat="1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wrapText="1"/>
    </xf>
    <xf numFmtId="0" fontId="6" fillId="2" borderId="0" xfId="1" applyNumberFormat="1" applyFont="1" applyFill="1" applyAlignment="1">
      <alignment wrapText="1"/>
    </xf>
    <xf numFmtId="0" fontId="6" fillId="2" borderId="0" xfId="1" applyNumberFormat="1" applyFont="1" applyFill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10" fillId="2" borderId="18" xfId="1" applyNumberFormat="1" applyFont="1" applyFill="1" applyBorder="1" applyAlignment="1">
      <alignment horizontal="center" vertical="center" wrapText="1"/>
    </xf>
    <xf numFmtId="0" fontId="3" fillId="2" borderId="18" xfId="1" applyNumberFormat="1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>
      <alignment horizontal="center" vertical="center" wrapText="1"/>
    </xf>
    <xf numFmtId="0" fontId="41" fillId="2" borderId="1" xfId="1" applyNumberFormat="1" applyFont="1" applyFill="1" applyBorder="1" applyAlignment="1">
      <alignment horizontal="center" vertical="center"/>
    </xf>
    <xf numFmtId="0" fontId="41" fillId="2" borderId="18" xfId="1" applyNumberFormat="1" applyFont="1" applyFill="1" applyBorder="1" applyAlignment="1">
      <alignment horizontal="center" vertical="center"/>
    </xf>
    <xf numFmtId="0" fontId="4" fillId="2" borderId="18" xfId="1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1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8" xfId="1" applyNumberFormat="1" applyFont="1" applyFill="1" applyBorder="1" applyAlignment="1">
      <alignment horizontal="center" vertical="center" wrapText="1"/>
    </xf>
    <xf numFmtId="0" fontId="29" fillId="2" borderId="18" xfId="1" applyNumberFormat="1" applyFont="1" applyFill="1" applyBorder="1" applyAlignment="1">
      <alignment horizontal="center" vertical="center" wrapText="1"/>
    </xf>
    <xf numFmtId="0" fontId="29" fillId="2" borderId="1" xfId="1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Alignment="1">
      <alignment horizontal="center" vertical="center" wrapText="1"/>
    </xf>
    <xf numFmtId="0" fontId="41" fillId="2" borderId="1" xfId="1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/>
    </xf>
    <xf numFmtId="0" fontId="10" fillId="2" borderId="0" xfId="1" applyNumberFormat="1" applyFont="1" applyFill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29" fillId="2" borderId="1" xfId="1" applyNumberFormat="1" applyFont="1" applyFill="1" applyBorder="1" applyAlignment="1">
      <alignment horizontal="left" vertical="center" wrapText="1"/>
    </xf>
    <xf numFmtId="0" fontId="41" fillId="2" borderId="18" xfId="54" applyNumberFormat="1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0" xfId="1" applyNumberFormat="1" applyFont="1" applyFill="1" applyAlignment="1">
      <alignment horizontal="left" vertical="center" wrapText="1"/>
    </xf>
    <xf numFmtId="4" fontId="6" fillId="2" borderId="18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/>
    </xf>
    <xf numFmtId="4" fontId="10" fillId="2" borderId="18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18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1" fillId="2" borderId="1" xfId="1" applyNumberFormat="1" applyFont="1" applyFill="1" applyBorder="1" applyAlignment="1">
      <alignment horizontal="center" vertical="center" wrapText="1"/>
    </xf>
    <xf numFmtId="4" fontId="41" fillId="2" borderId="18" xfId="1" applyNumberFormat="1" applyFont="1" applyFill="1" applyBorder="1" applyAlignment="1">
      <alignment horizontal="center" vertical="center" wrapText="1"/>
    </xf>
    <xf numFmtId="4" fontId="10" fillId="2" borderId="18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4" fillId="2" borderId="18" xfId="1" applyNumberFormat="1" applyFont="1" applyFill="1" applyBorder="1" applyAlignment="1">
      <alignment horizontal="center" vertical="center" wrapText="1"/>
    </xf>
    <xf numFmtId="4" fontId="8" fillId="2" borderId="18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1" fillId="0" borderId="12" xfId="40" quotePrefix="1" applyFont="1" applyAlignment="1">
      <alignment horizontal="center" vertical="center" wrapText="1"/>
    </xf>
    <xf numFmtId="0" fontId="31" fillId="0" borderId="12" xfId="40" applyNumberFormat="1" applyFont="1" applyAlignment="1">
      <alignment horizontal="center" vertical="center" wrapText="1"/>
    </xf>
    <xf numFmtId="0" fontId="31" fillId="0" borderId="12" xfId="44" applyNumberFormat="1" applyFont="1" applyAlignment="1">
      <alignment horizontal="right" vertical="top" wrapText="1"/>
    </xf>
    <xf numFmtId="0" fontId="31" fillId="0" borderId="12" xfId="44" quotePrefix="1" applyFont="1" applyAlignment="1">
      <alignment horizontal="right" vertical="top" wrapText="1"/>
    </xf>
    <xf numFmtId="0" fontId="32" fillId="0" borderId="17" xfId="46" applyNumberFormat="1" applyFont="1" applyAlignment="1">
      <alignment horizontal="right" vertical="top" wrapText="1"/>
    </xf>
    <xf numFmtId="0" fontId="32" fillId="0" borderId="17" xfId="47" quotePrefix="1" applyFont="1" applyAlignment="1">
      <alignment horizontal="left" vertical="top" wrapText="1"/>
    </xf>
    <xf numFmtId="0" fontId="32" fillId="0" borderId="0" xfId="49" applyNumberFormat="1" applyFont="1" applyAlignment="1">
      <alignment horizontal="right" vertical="top" wrapText="1"/>
    </xf>
    <xf numFmtId="0" fontId="44" fillId="0" borderId="12" xfId="51" quotePrefix="1" applyFont="1" applyAlignment="1">
      <alignment horizontal="right" vertical="top" wrapText="1"/>
    </xf>
    <xf numFmtId="0" fontId="31" fillId="0" borderId="12" xfId="44" applyFont="1" applyAlignment="1">
      <alignment horizontal="right" vertical="top" wrapText="1"/>
    </xf>
    <xf numFmtId="0" fontId="44" fillId="0" borderId="0" xfId="31" quotePrefix="1" applyFont="1" applyAlignment="1">
      <alignment horizontal="left" vertical="center" wrapText="1"/>
    </xf>
    <xf numFmtId="0" fontId="34" fillId="0" borderId="0" xfId="52" quotePrefix="1" applyFont="1" applyAlignment="1">
      <alignment horizontal="right" vertical="center" wrapText="1"/>
    </xf>
    <xf numFmtId="0" fontId="34" fillId="0" borderId="0" xfId="52" applyFont="1" applyAlignment="1">
      <alignment horizontal="right" vertical="center" wrapText="1"/>
    </xf>
    <xf numFmtId="0" fontId="44" fillId="0" borderId="11" xfId="32" quotePrefix="1" applyFont="1" applyAlignment="1">
      <alignment horizontal="left" vertical="center" wrapText="1"/>
    </xf>
    <xf numFmtId="0" fontId="44" fillId="0" borderId="11" xfId="32" applyFont="1" applyAlignment="1">
      <alignment horizontal="left" vertical="center" wrapText="1"/>
    </xf>
    <xf numFmtId="0" fontId="44" fillId="0" borderId="0" xfId="31" quotePrefix="1" applyFont="1" applyAlignment="1">
      <alignment horizontal="left" vertical="center" wrapText="1"/>
    </xf>
    <xf numFmtId="0" fontId="44" fillId="0" borderId="0" xfId="31" applyFont="1" applyAlignment="1">
      <alignment horizontal="left" vertical="center" wrapText="1"/>
    </xf>
    <xf numFmtId="0" fontId="32" fillId="0" borderId="17" xfId="46" applyNumberFormat="1" applyFont="1" applyAlignment="1">
      <alignment horizontal="right" vertical="top" wrapText="1"/>
    </xf>
    <xf numFmtId="0" fontId="31" fillId="2" borderId="1" xfId="44" applyNumberFormat="1" applyFont="1" applyFill="1" applyBorder="1" applyAlignment="1">
      <alignment horizontal="right" vertical="top" wrapText="1"/>
    </xf>
    <xf numFmtId="0" fontId="44" fillId="0" borderId="1" xfId="51" quotePrefix="1" applyFont="1" applyBorder="1" applyAlignment="1">
      <alignment horizontal="right" vertical="top" wrapText="1"/>
    </xf>
    <xf numFmtId="0" fontId="6" fillId="2" borderId="0" xfId="0" applyFont="1" applyFill="1" applyAlignment="1">
      <alignment wrapText="1"/>
    </xf>
    <xf numFmtId="2" fontId="31" fillId="0" borderId="12" xfId="44" applyNumberFormat="1" applyFont="1" applyAlignment="1">
      <alignment horizontal="right" vertical="top" wrapText="1"/>
    </xf>
    <xf numFmtId="0" fontId="32" fillId="0" borderId="17" xfId="46" applyNumberFormat="1" applyFont="1" applyAlignment="1">
      <alignment horizontal="right" vertical="top" wrapText="1"/>
    </xf>
    <xf numFmtId="0" fontId="8" fillId="2" borderId="1" xfId="0" applyNumberFormat="1" applyFont="1" applyFill="1" applyBorder="1" applyAlignment="1">
      <alignment horizontal="left" wrapText="1"/>
    </xf>
    <xf numFmtId="4" fontId="8" fillId="2" borderId="19" xfId="1" applyNumberFormat="1" applyFont="1" applyFill="1" applyBorder="1" applyAlignment="1">
      <alignment horizontal="center" vertical="center" wrapText="1"/>
    </xf>
    <xf numFmtId="4" fontId="8" fillId="2" borderId="20" xfId="1" applyNumberFormat="1" applyFont="1" applyFill="1" applyBorder="1" applyAlignment="1">
      <alignment horizontal="center" vertical="center" wrapText="1"/>
    </xf>
    <xf numFmtId="0" fontId="42" fillId="2" borderId="1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right"/>
    </xf>
    <xf numFmtId="0" fontId="8" fillId="2" borderId="21" xfId="0" applyNumberFormat="1" applyFont="1" applyFill="1" applyBorder="1" applyAlignment="1">
      <alignment horizontal="left" wrapText="1"/>
    </xf>
    <xf numFmtId="0" fontId="8" fillId="2" borderId="23" xfId="0" applyNumberFormat="1" applyFont="1" applyFill="1" applyBorder="1" applyAlignment="1">
      <alignment horizontal="left" wrapText="1"/>
    </xf>
    <xf numFmtId="0" fontId="8" fillId="2" borderId="22" xfId="0" applyNumberFormat="1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/>
    </xf>
    <xf numFmtId="0" fontId="44" fillId="0" borderId="37" xfId="50" quotePrefix="1" applyFont="1" applyBorder="1" applyAlignment="1">
      <alignment horizontal="left" vertical="top" wrapText="1"/>
    </xf>
    <xf numFmtId="0" fontId="44" fillId="0" borderId="38" xfId="50" applyFont="1" applyBorder="1" applyAlignment="1">
      <alignment horizontal="left" vertical="top" wrapText="1"/>
    </xf>
    <xf numFmtId="4" fontId="44" fillId="0" borderId="37" xfId="51" applyNumberFormat="1" applyFont="1" applyBorder="1" applyAlignment="1">
      <alignment horizontal="right" vertical="top" wrapText="1"/>
    </xf>
    <xf numFmtId="4" fontId="6" fillId="0" borderId="38" xfId="0" applyNumberFormat="1" applyFont="1" applyBorder="1" applyAlignment="1">
      <alignment wrapText="1"/>
    </xf>
    <xf numFmtId="4" fontId="44" fillId="0" borderId="37" xfId="50" quotePrefix="1" applyNumberFormat="1" applyFont="1" applyBorder="1" applyAlignment="1">
      <alignment horizontal="left" vertical="top" wrapText="1"/>
    </xf>
    <xf numFmtId="4" fontId="44" fillId="0" borderId="39" xfId="50" applyNumberFormat="1" applyFont="1" applyBorder="1" applyAlignment="1">
      <alignment horizontal="left" vertical="top" wrapText="1"/>
    </xf>
    <xf numFmtId="4" fontId="44" fillId="0" borderId="38" xfId="50" applyNumberFormat="1" applyFont="1" applyBorder="1" applyAlignment="1">
      <alignment horizontal="left" vertical="top" wrapText="1"/>
    </xf>
    <xf numFmtId="0" fontId="44" fillId="0" borderId="39" xfId="50" applyFont="1" applyBorder="1" applyAlignment="1">
      <alignment horizontal="left" vertical="top" wrapText="1"/>
    </xf>
    <xf numFmtId="0" fontId="34" fillId="0" borderId="17" xfId="45" quotePrefix="1" applyFont="1" applyAlignment="1">
      <alignment horizontal="left" vertical="top" wrapText="1"/>
    </xf>
    <xf numFmtId="0" fontId="34" fillId="0" borderId="17" xfId="45" applyFont="1" applyAlignment="1">
      <alignment horizontal="left" vertical="top" wrapText="1"/>
    </xf>
    <xf numFmtId="0" fontId="32" fillId="0" borderId="17" xfId="46" applyNumberFormat="1" applyFont="1" applyAlignment="1">
      <alignment horizontal="right" vertical="top" wrapText="1"/>
    </xf>
    <xf numFmtId="0" fontId="6" fillId="0" borderId="36" xfId="0" applyFont="1" applyBorder="1" applyAlignment="1">
      <alignment wrapText="1"/>
    </xf>
    <xf numFmtId="0" fontId="32" fillId="0" borderId="0" xfId="48" quotePrefix="1" applyFont="1" applyAlignment="1">
      <alignment horizontal="left" vertical="top" wrapText="1"/>
    </xf>
    <xf numFmtId="0" fontId="32" fillId="0" borderId="0" xfId="48" applyFont="1" applyAlignment="1">
      <alignment horizontal="left" vertical="top" wrapText="1"/>
    </xf>
    <xf numFmtId="0" fontId="34" fillId="0" borderId="0" xfId="52" quotePrefix="1" applyFont="1" applyAlignment="1">
      <alignment horizontal="right" vertical="center" wrapText="1"/>
    </xf>
    <xf numFmtId="0" fontId="34" fillId="0" borderId="0" xfId="52" applyFont="1" applyAlignment="1">
      <alignment horizontal="right" vertical="center" wrapText="1"/>
    </xf>
    <xf numFmtId="0" fontId="44" fillId="0" borderId="11" xfId="32" quotePrefix="1" applyFont="1" applyAlignment="1">
      <alignment horizontal="left" vertical="center" wrapText="1"/>
    </xf>
    <xf numFmtId="0" fontId="44" fillId="0" borderId="11" xfId="32" applyFont="1" applyAlignment="1">
      <alignment horizontal="left" vertical="center" wrapText="1"/>
    </xf>
    <xf numFmtId="0" fontId="44" fillId="0" borderId="0" xfId="31" quotePrefix="1" applyFont="1" applyAlignment="1">
      <alignment horizontal="left" vertical="center" wrapText="1"/>
    </xf>
    <xf numFmtId="0" fontId="44" fillId="0" borderId="0" xfId="31" applyFont="1" applyAlignment="1">
      <alignment horizontal="left" vertical="center" wrapText="1"/>
    </xf>
    <xf numFmtId="4" fontId="6" fillId="0" borderId="38" xfId="0" applyNumberFormat="1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31" fillId="0" borderId="35" xfId="42" quotePrefix="1" applyFont="1" applyBorder="1" applyAlignment="1">
      <alignment horizontal="center" vertical="top" wrapText="1"/>
    </xf>
    <xf numFmtId="0" fontId="31" fillId="0" borderId="16" xfId="42" applyFont="1" applyBorder="1" applyAlignment="1">
      <alignment horizontal="center" vertical="top" wrapText="1"/>
    </xf>
    <xf numFmtId="0" fontId="31" fillId="0" borderId="35" xfId="43" quotePrefix="1" applyFont="1" applyBorder="1" applyAlignment="1">
      <alignment horizontal="left" vertical="top" wrapText="1"/>
    </xf>
    <xf numFmtId="0" fontId="31" fillId="0" borderId="16" xfId="43" applyFont="1" applyBorder="1" applyAlignment="1">
      <alignment horizontal="left" vertical="top" wrapText="1"/>
    </xf>
    <xf numFmtId="0" fontId="31" fillId="0" borderId="35" xfId="44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vertical="top" wrapText="1"/>
    </xf>
    <xf numFmtId="0" fontId="31" fillId="0" borderId="35" xfId="44" applyFont="1" applyBorder="1" applyAlignment="1">
      <alignment horizontal="right" vertical="top" wrapText="1"/>
    </xf>
    <xf numFmtId="0" fontId="31" fillId="0" borderId="16" xfId="44" applyFont="1" applyBorder="1" applyAlignment="1">
      <alignment horizontal="right" vertical="top" wrapText="1"/>
    </xf>
    <xf numFmtId="0" fontId="31" fillId="0" borderId="1" xfId="44" applyFont="1" applyBorder="1" applyAlignment="1">
      <alignment horizontal="right" vertical="top" wrapText="1"/>
    </xf>
    <xf numFmtId="0" fontId="44" fillId="0" borderId="37" xfId="51" applyNumberFormat="1" applyFont="1" applyBorder="1" applyAlignment="1">
      <alignment horizontal="right" vertical="top" wrapText="1"/>
    </xf>
    <xf numFmtId="0" fontId="6" fillId="0" borderId="38" xfId="0" applyFont="1" applyBorder="1" applyAlignment="1">
      <alignment wrapText="1"/>
    </xf>
    <xf numFmtId="0" fontId="34" fillId="0" borderId="39" xfId="41" quotePrefix="1" applyFont="1" applyBorder="1" applyAlignment="1">
      <alignment horizontal="center" vertical="center" wrapText="1"/>
    </xf>
    <xf numFmtId="0" fontId="34" fillId="0" borderId="39" xfId="41" applyFont="1" applyBorder="1" applyAlignment="1">
      <alignment horizontal="center" vertical="center" wrapText="1"/>
    </xf>
    <xf numFmtId="0" fontId="31" fillId="0" borderId="1" xfId="44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44" fillId="0" borderId="38" xfId="50" quotePrefix="1" applyFont="1" applyBorder="1" applyAlignment="1">
      <alignment horizontal="left" vertical="top" wrapText="1"/>
    </xf>
    <xf numFmtId="0" fontId="44" fillId="0" borderId="38" xfId="51" applyNumberFormat="1" applyFont="1" applyBorder="1" applyAlignment="1">
      <alignment horizontal="right" vertical="top" wrapText="1"/>
    </xf>
    <xf numFmtId="0" fontId="44" fillId="0" borderId="39" xfId="50" quotePrefix="1" applyFont="1" applyBorder="1" applyAlignment="1">
      <alignment horizontal="left" vertical="top" wrapText="1"/>
    </xf>
    <xf numFmtId="0" fontId="31" fillId="0" borderId="16" xfId="42" quotePrefix="1" applyFont="1" applyBorder="1" applyAlignment="1">
      <alignment horizontal="center" vertical="top" wrapText="1"/>
    </xf>
    <xf numFmtId="0" fontId="31" fillId="0" borderId="16" xfId="43" quotePrefix="1" applyFont="1" applyBorder="1" applyAlignment="1">
      <alignment horizontal="left" vertical="top" wrapText="1"/>
    </xf>
    <xf numFmtId="0" fontId="31" fillId="0" borderId="16" xfId="44" applyNumberFormat="1" applyFont="1" applyBorder="1" applyAlignment="1">
      <alignment horizontal="right" vertical="top" wrapText="1"/>
    </xf>
    <xf numFmtId="0" fontId="32" fillId="0" borderId="42" xfId="48" quotePrefix="1" applyFont="1" applyBorder="1" applyAlignment="1">
      <alignment horizontal="left" vertical="top" wrapText="1"/>
    </xf>
    <xf numFmtId="0" fontId="32" fillId="0" borderId="43" xfId="48" quotePrefix="1" applyFont="1" applyBorder="1" applyAlignment="1">
      <alignment horizontal="left" vertical="top" wrapText="1"/>
    </xf>
    <xf numFmtId="0" fontId="44" fillId="0" borderId="48" xfId="50" quotePrefix="1" applyFont="1" applyBorder="1" applyAlignment="1">
      <alignment horizontal="left" vertical="top" wrapText="1"/>
    </xf>
    <xf numFmtId="0" fontId="44" fillId="0" borderId="49" xfId="50" quotePrefix="1" applyFont="1" applyBorder="1" applyAlignment="1">
      <alignment horizontal="left" vertical="top" wrapText="1"/>
    </xf>
    <xf numFmtId="0" fontId="44" fillId="0" borderId="48" xfId="51" applyNumberFormat="1" applyFont="1" applyBorder="1" applyAlignment="1">
      <alignment horizontal="right" vertical="top" wrapText="1"/>
    </xf>
    <xf numFmtId="0" fontId="44" fillId="0" borderId="49" xfId="51" applyNumberFormat="1" applyFont="1" applyBorder="1" applyAlignment="1">
      <alignment horizontal="right" vertical="top" wrapText="1"/>
    </xf>
    <xf numFmtId="0" fontId="44" fillId="0" borderId="50" xfId="50" quotePrefix="1" applyFont="1" applyBorder="1" applyAlignment="1">
      <alignment horizontal="left" vertical="top" wrapText="1"/>
    </xf>
    <xf numFmtId="2" fontId="44" fillId="0" borderId="48" xfId="51" applyNumberFormat="1" applyFont="1" applyBorder="1" applyAlignment="1">
      <alignment horizontal="right" vertical="top" wrapText="1"/>
    </xf>
    <xf numFmtId="2" fontId="44" fillId="0" borderId="49" xfId="51" applyNumberFormat="1" applyFont="1" applyBorder="1" applyAlignment="1">
      <alignment horizontal="right" vertical="top" wrapText="1"/>
    </xf>
    <xf numFmtId="0" fontId="31" fillId="0" borderId="47" xfId="42" quotePrefix="1" applyFont="1" applyBorder="1" applyAlignment="1">
      <alignment horizontal="center" vertical="top" wrapText="1"/>
    </xf>
    <xf numFmtId="0" fontId="31" fillId="0" borderId="47" xfId="43" quotePrefix="1" applyFont="1" applyBorder="1" applyAlignment="1">
      <alignment horizontal="left" vertical="top" wrapText="1"/>
    </xf>
    <xf numFmtId="0" fontId="31" fillId="0" borderId="47" xfId="44" applyNumberFormat="1" applyFont="1" applyBorder="1" applyAlignment="1">
      <alignment horizontal="right" vertical="top" wrapText="1"/>
    </xf>
    <xf numFmtId="2" fontId="31" fillId="0" borderId="47" xfId="44" applyNumberFormat="1" applyFont="1" applyBorder="1" applyAlignment="1">
      <alignment horizontal="right" vertical="top" wrapText="1"/>
    </xf>
    <xf numFmtId="2" fontId="31" fillId="0" borderId="16" xfId="44" applyNumberFormat="1" applyFont="1" applyBorder="1" applyAlignment="1">
      <alignment horizontal="right" vertical="top" wrapText="1"/>
    </xf>
    <xf numFmtId="0" fontId="31" fillId="0" borderId="47" xfId="44" applyFont="1" applyBorder="1" applyAlignment="1">
      <alignment horizontal="right" vertical="top" wrapText="1"/>
    </xf>
    <xf numFmtId="2" fontId="32" fillId="0" borderId="17" xfId="46" applyNumberFormat="1" applyFont="1" applyAlignment="1">
      <alignment horizontal="right" vertical="top" wrapText="1"/>
    </xf>
    <xf numFmtId="0" fontId="31" fillId="0" borderId="35" xfId="40" quotePrefix="1" applyFont="1" applyBorder="1" applyAlignment="1">
      <alignment horizontal="center" vertical="center" wrapText="1"/>
    </xf>
    <xf numFmtId="0" fontId="31" fillId="0" borderId="13" xfId="40" applyFont="1" applyBorder="1" applyAlignment="1">
      <alignment horizontal="center" vertical="center" wrapText="1"/>
    </xf>
    <xf numFmtId="0" fontId="31" fillId="0" borderId="16" xfId="40" applyFont="1" applyBorder="1" applyAlignment="1">
      <alignment horizontal="center" vertical="center" wrapText="1"/>
    </xf>
    <xf numFmtId="0" fontId="31" fillId="0" borderId="37" xfId="40" quotePrefix="1" applyFont="1" applyBorder="1" applyAlignment="1">
      <alignment horizontal="center" vertical="center" wrapText="1"/>
    </xf>
    <xf numFmtId="0" fontId="31" fillId="0" borderId="38" xfId="40" applyFont="1" applyBorder="1" applyAlignment="1">
      <alignment horizontal="center" vertical="center" wrapText="1"/>
    </xf>
    <xf numFmtId="0" fontId="31" fillId="0" borderId="39" xfId="40" applyFont="1" applyBorder="1" applyAlignment="1">
      <alignment horizontal="center" vertical="center" wrapText="1"/>
    </xf>
    <xf numFmtId="0" fontId="31" fillId="0" borderId="40" xfId="40" quotePrefix="1" applyFont="1" applyBorder="1" applyAlignment="1">
      <alignment horizontal="center" vertical="center" wrapText="1"/>
    </xf>
    <xf numFmtId="0" fontId="31" fillId="0" borderId="41" xfId="40" applyFont="1" applyBorder="1" applyAlignment="1">
      <alignment horizontal="center" vertical="center" wrapText="1"/>
    </xf>
    <xf numFmtId="0" fontId="31" fillId="0" borderId="14" xfId="40" applyFont="1" applyBorder="1" applyAlignment="1">
      <alignment horizontal="center" vertical="center" wrapText="1"/>
    </xf>
    <xf numFmtId="0" fontId="31" fillId="0" borderId="15" xfId="40" applyFont="1" applyBorder="1" applyAlignment="1">
      <alignment horizontal="center" vertical="center" wrapText="1"/>
    </xf>
    <xf numFmtId="0" fontId="45" fillId="0" borderId="11" xfId="36" quotePrefix="1" applyFont="1" applyBorder="1" applyAlignment="1">
      <alignment horizontal="left" vertical="center" wrapText="1"/>
    </xf>
    <xf numFmtId="0" fontId="45" fillId="0" borderId="11" xfId="36" applyFont="1" applyBorder="1" applyAlignment="1">
      <alignment horizontal="left" vertical="center" wrapText="1"/>
    </xf>
    <xf numFmtId="0" fontId="34" fillId="0" borderId="0" xfId="30" quotePrefix="1" applyFont="1" applyAlignment="1">
      <alignment horizontal="left" vertical="center" wrapText="1"/>
    </xf>
    <xf numFmtId="0" fontId="34" fillId="0" borderId="0" xfId="30" applyFont="1" applyAlignment="1">
      <alignment horizontal="left" vertical="center" wrapText="1"/>
    </xf>
    <xf numFmtId="0" fontId="31" fillId="0" borderId="0" xfId="28" quotePrefix="1" applyFont="1" applyAlignment="1">
      <alignment horizontal="left" vertical="top" wrapText="1"/>
    </xf>
    <xf numFmtId="0" fontId="31" fillId="0" borderId="0" xfId="28" applyFont="1" applyAlignment="1">
      <alignment horizontal="left" vertical="top" wrapText="1"/>
    </xf>
    <xf numFmtId="0" fontId="32" fillId="0" borderId="0" xfId="29" quotePrefix="1" applyFont="1" applyAlignment="1">
      <alignment horizontal="right" vertical="top" wrapText="1"/>
    </xf>
    <xf numFmtId="0" fontId="32" fillId="0" borderId="0" xfId="29" applyFont="1" applyAlignment="1">
      <alignment horizontal="right" vertical="top" wrapText="1"/>
    </xf>
    <xf numFmtId="0" fontId="10" fillId="0" borderId="0" xfId="33" quotePrefix="1" applyFont="1" applyAlignment="1">
      <alignment horizontal="left" vertical="center" wrapText="1"/>
    </xf>
    <xf numFmtId="0" fontId="10" fillId="0" borderId="0" xfId="33" applyFont="1" applyAlignment="1">
      <alignment horizontal="left" vertical="center" wrapText="1"/>
    </xf>
    <xf numFmtId="0" fontId="8" fillId="0" borderId="0" xfId="34" quotePrefix="1" applyFont="1" applyAlignment="1">
      <alignment horizontal="center" wrapText="1"/>
    </xf>
    <xf numFmtId="0" fontId="8" fillId="0" borderId="0" xfId="34" applyFont="1" applyAlignment="1">
      <alignment horizontal="center" wrapText="1"/>
    </xf>
    <xf numFmtId="0" fontId="45" fillId="0" borderId="0" xfId="35" quotePrefix="1" applyFont="1" applyAlignment="1">
      <alignment horizontal="center" vertical="top" wrapText="1"/>
    </xf>
    <xf numFmtId="0" fontId="45" fillId="0" borderId="0" xfId="35" applyFont="1" applyAlignment="1">
      <alignment horizontal="center" vertical="top" wrapText="1"/>
    </xf>
    <xf numFmtId="0" fontId="34" fillId="0" borderId="11" xfId="41" quotePrefix="1" applyFont="1" applyAlignment="1">
      <alignment horizontal="center" vertical="center" wrapText="1"/>
    </xf>
    <xf numFmtId="0" fontId="34" fillId="0" borderId="11" xfId="41" applyFont="1" applyAlignment="1">
      <alignment horizontal="center" vertical="center" wrapText="1"/>
    </xf>
    <xf numFmtId="0" fontId="6" fillId="0" borderId="34" xfId="0" applyFont="1" applyBorder="1" applyAlignment="1">
      <alignment wrapText="1"/>
    </xf>
    <xf numFmtId="0" fontId="44" fillId="0" borderId="29" xfId="50" quotePrefix="1" applyFont="1" applyBorder="1" applyAlignment="1">
      <alignment horizontal="left" vertical="top" wrapText="1"/>
    </xf>
    <xf numFmtId="0" fontId="44" fillId="0" borderId="30" xfId="50" applyFont="1" applyBorder="1" applyAlignment="1">
      <alignment horizontal="left" vertical="top" wrapText="1"/>
    </xf>
    <xf numFmtId="0" fontId="44" fillId="0" borderId="29" xfId="51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wrapText="1"/>
    </xf>
    <xf numFmtId="0" fontId="44" fillId="0" borderId="31" xfId="50" applyFont="1" applyBorder="1" applyAlignment="1">
      <alignment horizontal="left" vertical="top" wrapText="1"/>
    </xf>
    <xf numFmtId="0" fontId="6" fillId="0" borderId="30" xfId="0" applyFont="1" applyBorder="1" applyAlignment="1">
      <alignment vertical="top" wrapText="1"/>
    </xf>
    <xf numFmtId="0" fontId="34" fillId="0" borderId="31" xfId="41" quotePrefix="1" applyFont="1" applyBorder="1" applyAlignment="1">
      <alignment horizontal="center" vertical="center" wrapText="1"/>
    </xf>
    <xf numFmtId="0" fontId="34" fillId="0" borderId="31" xfId="41" applyFont="1" applyBorder="1" applyAlignment="1">
      <alignment horizontal="center" vertical="center" wrapText="1"/>
    </xf>
    <xf numFmtId="0" fontId="31" fillId="0" borderId="28" xfId="42" quotePrefix="1" applyFont="1" applyBorder="1" applyAlignment="1">
      <alignment horizontal="center" vertical="top" wrapText="1"/>
    </xf>
    <xf numFmtId="0" fontId="31" fillId="0" borderId="28" xfId="43" quotePrefix="1" applyFont="1" applyBorder="1" applyAlignment="1">
      <alignment horizontal="left" vertical="top" wrapText="1"/>
    </xf>
    <xf numFmtId="0" fontId="31" fillId="0" borderId="28" xfId="44" applyNumberFormat="1" applyFont="1" applyBorder="1" applyAlignment="1">
      <alignment horizontal="right" vertical="top" wrapText="1"/>
    </xf>
    <xf numFmtId="0" fontId="6" fillId="0" borderId="34" xfId="0" applyFont="1" applyBorder="1" applyAlignment="1">
      <alignment vertical="top" wrapText="1"/>
    </xf>
    <xf numFmtId="0" fontId="31" fillId="0" borderId="28" xfId="40" quotePrefix="1" applyFont="1" applyBorder="1" applyAlignment="1">
      <alignment horizontal="center" vertical="center" wrapText="1"/>
    </xf>
    <xf numFmtId="0" fontId="31" fillId="0" borderId="29" xfId="40" quotePrefix="1" applyFont="1" applyBorder="1" applyAlignment="1">
      <alignment horizontal="center" vertical="center" wrapText="1"/>
    </xf>
    <xf numFmtId="0" fontId="31" fillId="0" borderId="30" xfId="40" applyFont="1" applyBorder="1" applyAlignment="1">
      <alignment horizontal="center" vertical="center" wrapText="1"/>
    </xf>
    <xf numFmtId="0" fontId="31" fillId="0" borderId="31" xfId="40" applyFont="1" applyBorder="1" applyAlignment="1">
      <alignment horizontal="center" vertical="center" wrapText="1"/>
    </xf>
    <xf numFmtId="0" fontId="31" fillId="0" borderId="32" xfId="40" quotePrefix="1" applyFont="1" applyBorder="1" applyAlignment="1">
      <alignment horizontal="center" vertical="center" wrapText="1"/>
    </xf>
    <xf numFmtId="0" fontId="31" fillId="0" borderId="33" xfId="40" applyFont="1" applyBorder="1" applyAlignment="1">
      <alignment horizontal="center" vertical="center" wrapText="1"/>
    </xf>
    <xf numFmtId="0" fontId="31" fillId="0" borderId="28" xfId="44" applyFont="1" applyBorder="1" applyAlignment="1">
      <alignment horizontal="right" vertical="top" wrapText="1"/>
    </xf>
    <xf numFmtId="2" fontId="44" fillId="0" borderId="37" xfId="51" applyNumberFormat="1" applyFont="1" applyBorder="1" applyAlignment="1">
      <alignment horizontal="right" vertical="top" wrapText="1"/>
    </xf>
    <xf numFmtId="2" fontId="6" fillId="0" borderId="38" xfId="0" applyNumberFormat="1" applyFont="1" applyBorder="1" applyAlignment="1">
      <alignment wrapText="1"/>
    </xf>
    <xf numFmtId="0" fontId="34" fillId="0" borderId="45" xfId="50" quotePrefix="1" applyFont="1" applyBorder="1" applyAlignment="1">
      <alignment horizontal="center" vertical="top" wrapText="1"/>
    </xf>
    <xf numFmtId="0" fontId="34" fillId="0" borderId="46" xfId="50" quotePrefix="1" applyFont="1" applyBorder="1" applyAlignment="1">
      <alignment horizontal="center" vertical="top" wrapText="1"/>
    </xf>
    <xf numFmtId="0" fontId="34" fillId="0" borderId="44" xfId="50" quotePrefix="1" applyFont="1" applyBorder="1" applyAlignment="1">
      <alignment horizontal="center" vertical="top" wrapText="1"/>
    </xf>
    <xf numFmtId="2" fontId="6" fillId="0" borderId="38" xfId="0" applyNumberFormat="1" applyFont="1" applyBorder="1" applyAlignment="1">
      <alignment vertical="top" wrapText="1"/>
    </xf>
    <xf numFmtId="2" fontId="6" fillId="0" borderId="36" xfId="0" applyNumberFormat="1" applyFont="1" applyBorder="1" applyAlignment="1">
      <alignment vertical="top" wrapText="1"/>
    </xf>
    <xf numFmtId="2" fontId="31" fillId="0" borderId="35" xfId="44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2" borderId="1" xfId="0" quotePrefix="1" applyNumberFormat="1" applyFont="1" applyFill="1" applyBorder="1" applyAlignment="1">
      <alignment horizontal="left" vertical="center" wrapText="1"/>
    </xf>
  </cellXfs>
  <cellStyles count="55">
    <cellStyle name="S0" xfId="28"/>
    <cellStyle name="S1" xfId="29"/>
    <cellStyle name="S10" xfId="36"/>
    <cellStyle name="S11" xfId="37"/>
    <cellStyle name="S12" xfId="38"/>
    <cellStyle name="S13" xfId="39"/>
    <cellStyle name="S14" xfId="40"/>
    <cellStyle name="S15" xfId="41"/>
    <cellStyle name="S16" xfId="42"/>
    <cellStyle name="S17" xfId="43"/>
    <cellStyle name="S18" xfId="44"/>
    <cellStyle name="S19" xfId="45"/>
    <cellStyle name="S2" xfId="30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3" xfId="31"/>
    <cellStyle name="S4" xfId="32"/>
    <cellStyle name="S5" xfId="33"/>
    <cellStyle name="S8" xfId="34"/>
    <cellStyle name="S9" xfId="35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Гиперссылка" xfId="53" builtinId="8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0"/>
    <cellStyle name="Обычный 3" xfId="2"/>
    <cellStyle name="Обычный 8 2" xfId="54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" xfId="1" builtinId="3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009193"/>
      <color rgb="FF92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8;&#1086;&#1075;&#1080;/&#1047;&#1077;&#1083;&#1077;&#1085;&#1086;&#1073;&#1086;&#1088;&#1089;&#1082;&#1080;&#1081;/&#1048;&#1089;&#1093;&#1086;&#1076;&#1085;%20&#1086;&#1090;%20&#1052;&#1050;&#1059;/&#1055;&#1077;&#1088;&#1077;&#1095;&#1077;&#1085;&#1100;%20&#1076;&#1086;&#1088;&#1086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8;&#1086;&#1075;&#1080;/&#1047;&#1077;&#1083;&#1077;&#1085;&#1086;&#1073;&#1086;&#1088;&#1089;&#1082;&#1080;&#1081;/&#1057;&#1086;&#1076;&#1077;&#1088;&#1078;&#1072;&#1085;&#1080;&#1077;/&#1057;&#1086;&#1076;&#1077;&#1088;&#1078;&#1072;&#1085;&#1080;&#1077;%20&#1047;&#1077;&#1083;&#1077;&#1085;&#1086;&#1073;&#1086;&#1088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Класс"/>
      <sheetName val="Трубы"/>
      <sheetName val="Канавы"/>
      <sheetName val="Подъездные пути"/>
      <sheetName val="Категории"/>
      <sheetName val="ИДН"/>
      <sheetName val="Разметка НС"/>
      <sheetName val="СНО"/>
    </sheetNames>
    <sheetDataSet>
      <sheetData sheetId="0">
        <row r="11">
          <cell r="C11">
            <v>7.2599715383899248</v>
          </cell>
          <cell r="D11">
            <v>7518.9</v>
          </cell>
          <cell r="E11">
            <v>54587</v>
          </cell>
          <cell r="I11">
            <v>5639.1749999999993</v>
          </cell>
          <cell r="J11">
            <v>2</v>
          </cell>
          <cell r="K11">
            <v>1550</v>
          </cell>
          <cell r="L11">
            <v>537</v>
          </cell>
          <cell r="M11">
            <v>1253</v>
          </cell>
          <cell r="N11">
            <v>29</v>
          </cell>
          <cell r="P11">
            <v>6</v>
          </cell>
          <cell r="Q11">
            <v>12</v>
          </cell>
          <cell r="S11">
            <v>80</v>
          </cell>
          <cell r="T11">
            <v>2760</v>
          </cell>
          <cell r="U11">
            <v>2</v>
          </cell>
        </row>
        <row r="12">
          <cell r="C12">
            <v>5.5145275326417922</v>
          </cell>
          <cell r="D12">
            <v>7750.7999999999993</v>
          </cell>
          <cell r="E12">
            <v>42742</v>
          </cell>
          <cell r="I12">
            <v>3875.3999999999996</v>
          </cell>
          <cell r="J12">
            <v>6</v>
          </cell>
          <cell r="K12">
            <v>450</v>
          </cell>
          <cell r="L12">
            <v>135</v>
          </cell>
          <cell r="M12">
            <v>315</v>
          </cell>
          <cell r="N12">
            <v>6</v>
          </cell>
          <cell r="P12">
            <v>5</v>
          </cell>
          <cell r="S12">
            <v>120</v>
          </cell>
          <cell r="T12">
            <v>4140</v>
          </cell>
        </row>
        <row r="13">
          <cell r="E13">
            <v>154348</v>
          </cell>
        </row>
        <row r="14">
          <cell r="E14">
            <v>34930</v>
          </cell>
          <cell r="U14">
            <v>2</v>
          </cell>
        </row>
        <row r="15">
          <cell r="D15">
            <v>46263.98</v>
          </cell>
          <cell r="N15">
            <v>0</v>
          </cell>
          <cell r="P15">
            <v>0</v>
          </cell>
          <cell r="S15">
            <v>470</v>
          </cell>
          <cell r="T15">
            <v>16215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60</v>
          </cell>
          <cell r="D5">
            <v>60</v>
          </cell>
        </row>
        <row r="6">
          <cell r="C6">
            <v>10</v>
          </cell>
          <cell r="D6">
            <v>10</v>
          </cell>
        </row>
        <row r="7">
          <cell r="C7">
            <v>10</v>
          </cell>
          <cell r="D7">
            <v>50</v>
          </cell>
          <cell r="E7">
            <v>470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дералы"/>
      <sheetName val="Нормативы затрат"/>
      <sheetName val="Лето"/>
      <sheetName val="Зима"/>
      <sheetName val="Внереглам"/>
      <sheetName val="Разметка"/>
      <sheetName val="Диагност"/>
      <sheetName val="Стеллы"/>
      <sheetName val="Расценки"/>
      <sheetName val="Цикл"/>
      <sheetName val="157 приказ"/>
      <sheetName val="Показатели "/>
      <sheetName val="Дни зима лето"/>
    </sheetNames>
    <sheetDataSet>
      <sheetData sheetId="0" refreshError="1"/>
      <sheetData sheetId="1">
        <row r="15">
          <cell r="D15">
            <v>1601.8091039592084</v>
          </cell>
        </row>
      </sheetData>
      <sheetData sheetId="2" refreshError="1"/>
      <sheetData sheetId="3" refreshError="1"/>
      <sheetData sheetId="4" refreshError="1"/>
      <sheetData sheetId="5" refreshError="1">
        <row r="6">
          <cell r="C6">
            <v>3.7594499999999997</v>
          </cell>
          <cell r="D6">
            <v>2.1353</v>
          </cell>
        </row>
        <row r="7">
          <cell r="C7">
            <v>15.037799999999999</v>
          </cell>
          <cell r="D7">
            <v>15.501599999999998</v>
          </cell>
        </row>
        <row r="8">
          <cell r="C8">
            <v>0.84587625</v>
          </cell>
          <cell r="D8">
            <v>0.53382499999999999</v>
          </cell>
        </row>
        <row r="9">
          <cell r="C9">
            <v>0.57999999999999996</v>
          </cell>
          <cell r="D9">
            <v>0.12</v>
          </cell>
        </row>
        <row r="10">
          <cell r="C10">
            <v>0.52606000000000008</v>
          </cell>
          <cell r="D10">
            <v>0.10884000000000001</v>
          </cell>
        </row>
        <row r="16">
          <cell r="E1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cload.ru/Basesdoc/10/10455/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7"/>
  <sheetViews>
    <sheetView tabSelected="1" zoomScale="85" zoomScaleNormal="85" zoomScaleSheetLayoutView="78" zoomScalePageLayoutView="70" workbookViewId="0">
      <pane ySplit="2" topLeftCell="A118" activePane="bottomLeft" state="frozen"/>
      <selection pane="bottomLeft" activeCell="E134" sqref="E134"/>
    </sheetView>
  </sheetViews>
  <sheetFormatPr defaultColWidth="8.6640625" defaultRowHeight="13.8" x14ac:dyDescent="0.25"/>
  <cols>
    <col min="1" max="1" width="6.33203125" style="46" customWidth="1"/>
    <col min="2" max="2" width="48.88671875" style="75" customWidth="1"/>
    <col min="3" max="3" width="15.44140625" style="46" customWidth="1"/>
    <col min="4" max="4" width="13" style="69" customWidth="1"/>
    <col min="5" max="5" width="18.33203125" style="46" customWidth="1"/>
    <col min="6" max="6" width="18.88671875" style="46" customWidth="1"/>
    <col min="7" max="7" width="18.5546875" style="46" customWidth="1"/>
    <col min="8" max="8" width="17.88671875" style="46" customWidth="1"/>
    <col min="9" max="9" width="17" style="1" bestFit="1" customWidth="1"/>
    <col min="10" max="11" width="15.109375" style="1" bestFit="1" customWidth="1"/>
    <col min="12" max="16384" width="8.6640625" style="1"/>
  </cols>
  <sheetData>
    <row r="1" spans="1:8" ht="37.799999999999997" customHeight="1" x14ac:dyDescent="0.25">
      <c r="A1" s="117" t="s">
        <v>312</v>
      </c>
      <c r="B1" s="117"/>
      <c r="C1" s="117"/>
      <c r="D1" s="117"/>
      <c r="E1" s="117"/>
      <c r="F1" s="117"/>
      <c r="G1" s="117"/>
      <c r="H1" s="117"/>
    </row>
    <row r="2" spans="1:8" s="2" customFormat="1" ht="62.1" customHeight="1" x14ac:dyDescent="0.25">
      <c r="A2" s="14" t="s">
        <v>397</v>
      </c>
      <c r="B2" s="14" t="s">
        <v>0</v>
      </c>
      <c r="C2" s="11" t="s">
        <v>398</v>
      </c>
      <c r="D2" s="50" t="s">
        <v>219</v>
      </c>
      <c r="E2" s="12" t="s">
        <v>15</v>
      </c>
      <c r="F2" s="12" t="s">
        <v>16</v>
      </c>
      <c r="G2" s="12" t="s">
        <v>17</v>
      </c>
      <c r="H2" s="12" t="s">
        <v>217</v>
      </c>
    </row>
    <row r="3" spans="1:8" s="2" customFormat="1" ht="15.6" x14ac:dyDescent="0.25">
      <c r="A3" s="10">
        <v>1</v>
      </c>
      <c r="B3" s="10">
        <v>2</v>
      </c>
      <c r="C3" s="11">
        <v>3</v>
      </c>
      <c r="D3" s="10">
        <v>4</v>
      </c>
      <c r="E3" s="12">
        <v>5</v>
      </c>
      <c r="F3" s="12">
        <v>6</v>
      </c>
      <c r="G3" s="12">
        <v>7</v>
      </c>
      <c r="H3" s="12">
        <v>8</v>
      </c>
    </row>
    <row r="4" spans="1:8" s="2" customFormat="1" ht="15.6" x14ac:dyDescent="0.25">
      <c r="A4" s="10"/>
      <c r="B4" s="18" t="s">
        <v>381</v>
      </c>
      <c r="C4" s="11"/>
      <c r="D4" s="10"/>
      <c r="E4" s="12"/>
      <c r="F4" s="12"/>
      <c r="G4" s="12"/>
      <c r="H4" s="12"/>
    </row>
    <row r="5" spans="1:8" s="2" customFormat="1" ht="15.6" x14ac:dyDescent="0.25">
      <c r="A5" s="10"/>
      <c r="B5" s="70" t="s">
        <v>377</v>
      </c>
      <c r="C5" s="19" t="s">
        <v>378</v>
      </c>
      <c r="D5" s="52"/>
      <c r="E5" s="84">
        <f>[1]Свод!$E$11</f>
        <v>54587</v>
      </c>
      <c r="F5" s="84">
        <f>[1]Свод!$E$12</f>
        <v>42742</v>
      </c>
      <c r="G5" s="84">
        <f>[1]Свод!$E$14</f>
        <v>34930</v>
      </c>
      <c r="H5" s="84">
        <f>[1]Свод!$E$13</f>
        <v>154348</v>
      </c>
    </row>
    <row r="6" spans="1:8" s="2" customFormat="1" ht="15.6" x14ac:dyDescent="0.25">
      <c r="A6" s="10"/>
      <c r="B6" s="70" t="s">
        <v>380</v>
      </c>
      <c r="C6" s="19" t="s">
        <v>379</v>
      </c>
      <c r="D6" s="52"/>
      <c r="E6" s="84">
        <f>[1]Свод!$K$11</f>
        <v>1550</v>
      </c>
      <c r="F6" s="84">
        <f>[1]Свод!$K$12</f>
        <v>450</v>
      </c>
      <c r="G6" s="84"/>
      <c r="H6" s="84"/>
    </row>
    <row r="7" spans="1:8" s="2" customFormat="1" ht="15.6" x14ac:dyDescent="0.25">
      <c r="A7" s="10"/>
      <c r="B7" s="70" t="s">
        <v>383</v>
      </c>
      <c r="C7" s="19" t="s">
        <v>378</v>
      </c>
      <c r="D7" s="52"/>
      <c r="E7" s="84">
        <f>[1]Свод!$I$11</f>
        <v>5639.1749999999993</v>
      </c>
      <c r="F7" s="84">
        <f>[1]Свод!$I$12</f>
        <v>3875.3999999999996</v>
      </c>
      <c r="G7" s="84"/>
      <c r="H7" s="84"/>
    </row>
    <row r="8" spans="1:8" s="2" customFormat="1" ht="15.6" x14ac:dyDescent="0.25">
      <c r="A8" s="10"/>
      <c r="B8" s="70" t="s">
        <v>384</v>
      </c>
      <c r="C8" s="19" t="s">
        <v>378</v>
      </c>
      <c r="D8" s="52"/>
      <c r="E8" s="84">
        <f>[1]Свод!$I$11</f>
        <v>5639.1749999999993</v>
      </c>
      <c r="F8" s="84">
        <f>[1]Свод!$I$12</f>
        <v>3875.3999999999996</v>
      </c>
      <c r="G8" s="84"/>
      <c r="H8" s="84"/>
    </row>
    <row r="9" spans="1:8" s="2" customFormat="1" ht="15.6" x14ac:dyDescent="0.25">
      <c r="A9" s="10"/>
      <c r="B9" s="70" t="s">
        <v>385</v>
      </c>
      <c r="C9" s="19" t="s">
        <v>378</v>
      </c>
      <c r="D9" s="52"/>
      <c r="E9" s="84">
        <f>[1]Свод!$M$11+[1]Свод!$L$11</f>
        <v>1790</v>
      </c>
      <c r="F9" s="84">
        <f>([1]Свод!$L$12+[1]Свод!$M$12)</f>
        <v>450</v>
      </c>
      <c r="G9" s="84"/>
      <c r="H9" s="84"/>
    </row>
    <row r="10" spans="1:8" s="2" customFormat="1" ht="15.6" x14ac:dyDescent="0.25">
      <c r="A10" s="10"/>
      <c r="B10" s="70" t="s">
        <v>386</v>
      </c>
      <c r="C10" s="19" t="s">
        <v>71</v>
      </c>
      <c r="D10" s="52"/>
      <c r="E10" s="84">
        <f>[1]Свод!$P$11*0.25*3.14</f>
        <v>4.71</v>
      </c>
      <c r="F10" s="84">
        <f>[1]Свод!$P$12*0.25*3.14</f>
        <v>3.9250000000000003</v>
      </c>
      <c r="G10" s="84">
        <f>[1]Свод!$P$15*0.25*3.14</f>
        <v>0</v>
      </c>
      <c r="H10" s="84"/>
    </row>
    <row r="11" spans="1:8" s="2" customFormat="1" ht="15.6" x14ac:dyDescent="0.25">
      <c r="A11" s="10"/>
      <c r="B11" s="73" t="s">
        <v>395</v>
      </c>
      <c r="C11" s="20" t="s">
        <v>379</v>
      </c>
      <c r="D11" s="20"/>
      <c r="E11" s="84">
        <f>[1]Свод!$P$11*[1]Свод!$C$11</f>
        <v>43.559829230339545</v>
      </c>
      <c r="F11" s="84">
        <f>[1]Свод!$P$12*[1]Свод!$C$12</f>
        <v>27.572637663208962</v>
      </c>
      <c r="G11" s="84"/>
      <c r="H11" s="84"/>
    </row>
    <row r="12" spans="1:8" s="2" customFormat="1" ht="15.6" x14ac:dyDescent="0.25">
      <c r="A12" s="10"/>
      <c r="B12" s="70" t="s">
        <v>387</v>
      </c>
      <c r="C12" s="20" t="s">
        <v>379</v>
      </c>
      <c r="D12" s="52"/>
      <c r="E12" s="84">
        <f>[1]Свод!$Q$11</f>
        <v>12</v>
      </c>
      <c r="F12" s="84"/>
      <c r="G12" s="84"/>
      <c r="H12" s="84"/>
    </row>
    <row r="13" spans="1:8" s="2" customFormat="1" ht="15.6" x14ac:dyDescent="0.25">
      <c r="A13" s="10"/>
      <c r="B13" s="70" t="s">
        <v>388</v>
      </c>
      <c r="C13" s="19" t="s">
        <v>389</v>
      </c>
      <c r="D13" s="52"/>
      <c r="E13" s="84">
        <f>[1]Свод!$J$11</f>
        <v>2</v>
      </c>
      <c r="F13" s="84">
        <f>[1]Свод!$J$12</f>
        <v>6</v>
      </c>
      <c r="G13" s="84"/>
      <c r="H13" s="84"/>
    </row>
    <row r="14" spans="1:8" s="2" customFormat="1" ht="15.6" x14ac:dyDescent="0.25">
      <c r="A14" s="10"/>
      <c r="B14" s="74" t="s">
        <v>390</v>
      </c>
      <c r="C14" s="245" t="s">
        <v>55</v>
      </c>
      <c r="D14" s="51"/>
      <c r="E14" s="84">
        <f>[1]Свод!$U$11</f>
        <v>2</v>
      </c>
      <c r="F14" s="89">
        <v>0</v>
      </c>
      <c r="G14" s="89">
        <f>[1]Свод!$U$14</f>
        <v>2</v>
      </c>
      <c r="H14" s="84"/>
    </row>
    <row r="15" spans="1:8" s="2" customFormat="1" ht="15.6" x14ac:dyDescent="0.25">
      <c r="A15" s="10"/>
      <c r="B15" s="33" t="s">
        <v>391</v>
      </c>
      <c r="C15" s="20" t="s">
        <v>306</v>
      </c>
      <c r="D15" s="51"/>
      <c r="E15" s="84">
        <f>[1]Свод!$N$11</f>
        <v>29</v>
      </c>
      <c r="F15" s="84">
        <f>[1]Свод!$N$12</f>
        <v>6</v>
      </c>
      <c r="G15" s="84">
        <f>[1]Свод!$N$15</f>
        <v>0</v>
      </c>
      <c r="H15" s="84"/>
    </row>
    <row r="16" spans="1:8" s="2" customFormat="1" ht="15.6" x14ac:dyDescent="0.25">
      <c r="A16" s="10"/>
      <c r="B16" s="74" t="s">
        <v>394</v>
      </c>
      <c r="C16" s="25" t="s">
        <v>306</v>
      </c>
      <c r="D16" s="52"/>
      <c r="E16" s="84">
        <v>10</v>
      </c>
      <c r="F16" s="84">
        <v>10</v>
      </c>
      <c r="G16" s="84"/>
      <c r="H16" s="84"/>
    </row>
    <row r="17" spans="1:10" s="2" customFormat="1" ht="31.2" x14ac:dyDescent="0.25">
      <c r="A17" s="10"/>
      <c r="B17" s="74" t="s">
        <v>393</v>
      </c>
      <c r="C17" s="25" t="s">
        <v>306</v>
      </c>
      <c r="D17" s="52"/>
      <c r="E17" s="84">
        <v>70</v>
      </c>
      <c r="F17" s="84">
        <v>110</v>
      </c>
      <c r="G17" s="84">
        <v>470</v>
      </c>
      <c r="H17" s="84"/>
    </row>
    <row r="18" spans="1:10" s="2" customFormat="1" ht="31.2" x14ac:dyDescent="0.25">
      <c r="A18" s="10"/>
      <c r="B18" s="74" t="s">
        <v>392</v>
      </c>
      <c r="C18" s="25" t="s">
        <v>310</v>
      </c>
      <c r="D18" s="52" t="s">
        <v>305</v>
      </c>
      <c r="E18" s="84">
        <v>2.76</v>
      </c>
      <c r="F18" s="84">
        <v>4.1399999999999997</v>
      </c>
      <c r="G18" s="84">
        <v>16.215</v>
      </c>
      <c r="H18" s="84"/>
    </row>
    <row r="19" spans="1:10" s="2" customFormat="1" ht="15.6" x14ac:dyDescent="0.25">
      <c r="A19" s="10"/>
      <c r="B19" s="18" t="s">
        <v>399</v>
      </c>
      <c r="C19" s="19"/>
      <c r="D19" s="52"/>
      <c r="E19" s="84"/>
      <c r="F19" s="84"/>
      <c r="G19" s="84"/>
      <c r="H19" s="84"/>
    </row>
    <row r="20" spans="1:10" ht="31.2" x14ac:dyDescent="0.25">
      <c r="A20" s="47">
        <v>1</v>
      </c>
      <c r="B20" s="18" t="s">
        <v>27</v>
      </c>
      <c r="C20" s="19" t="s">
        <v>21</v>
      </c>
      <c r="D20" s="50" t="s">
        <v>365</v>
      </c>
      <c r="E20" s="84">
        <f>[1]Свод!$E$11/100*0.8</f>
        <v>436.69600000000003</v>
      </c>
      <c r="F20" s="89">
        <f>[1]Свод!$E$12/100*0.8</f>
        <v>341.93600000000004</v>
      </c>
      <c r="G20" s="89">
        <f>[1]Свод!$E$14/100*0.8</f>
        <v>279.44</v>
      </c>
      <c r="H20" s="89"/>
      <c r="I20" s="1">
        <f>E20*100</f>
        <v>43669.600000000006</v>
      </c>
    </row>
    <row r="21" spans="1:10" ht="15.6" x14ac:dyDescent="0.25">
      <c r="A21" s="63"/>
      <c r="B21" s="21" t="s">
        <v>201</v>
      </c>
      <c r="C21" s="19" t="s">
        <v>203</v>
      </c>
      <c r="D21" s="53"/>
      <c r="E21" s="83">
        <f>$J21</f>
        <v>21785</v>
      </c>
      <c r="F21" s="83">
        <f t="shared" ref="F21:G21" si="0">$J21</f>
        <v>21785</v>
      </c>
      <c r="G21" s="83">
        <f t="shared" si="0"/>
        <v>21785</v>
      </c>
      <c r="H21" s="83"/>
      <c r="I21" s="1">
        <v>841000</v>
      </c>
      <c r="J21" s="1">
        <f>'Расценки ремонт'!F31</f>
        <v>21785</v>
      </c>
    </row>
    <row r="22" spans="1:10" s="3" customFormat="1" ht="15.6" x14ac:dyDescent="0.25">
      <c r="A22" s="64"/>
      <c r="B22" s="32" t="s">
        <v>202</v>
      </c>
      <c r="C22" s="54"/>
      <c r="D22" s="55"/>
      <c r="E22" s="85">
        <f>E20*E21</f>
        <v>9513422.3600000013</v>
      </c>
      <c r="F22" s="85">
        <f t="shared" ref="F22:G22" si="1">F20*F21</f>
        <v>7449075.7600000007</v>
      </c>
      <c r="G22" s="85">
        <f t="shared" si="1"/>
        <v>6087600.4000000004</v>
      </c>
      <c r="H22" s="86"/>
      <c r="I22" s="3">
        <f>I20/1000*I21</f>
        <v>36726133.600000001</v>
      </c>
    </row>
    <row r="23" spans="1:10" ht="66" x14ac:dyDescent="0.25">
      <c r="A23" s="65">
        <v>2</v>
      </c>
      <c r="B23" s="18" t="s">
        <v>1</v>
      </c>
      <c r="C23" s="19" t="s">
        <v>18</v>
      </c>
      <c r="D23" s="51" t="s">
        <v>363</v>
      </c>
      <c r="E23" s="82">
        <f>(E20*100*0.05*2.2*0.9)</f>
        <v>4323.2904000000017</v>
      </c>
      <c r="F23" s="82">
        <f t="shared" ref="F23:G23" si="2">(F20*0.05*2.2*0.9*100)</f>
        <v>3385.1664000000005</v>
      </c>
      <c r="G23" s="82">
        <f t="shared" si="2"/>
        <v>2766.4560000000006</v>
      </c>
      <c r="H23" s="83"/>
      <c r="I23" s="4">
        <f>(1*0.05*2.2*0.9)</f>
        <v>9.9000000000000019E-2</v>
      </c>
      <c r="J23" s="5" t="s">
        <v>178</v>
      </c>
    </row>
    <row r="24" spans="1:10" ht="15.6" x14ac:dyDescent="0.25">
      <c r="A24" s="64"/>
      <c r="B24" s="21" t="s">
        <v>201</v>
      </c>
      <c r="C24" s="19" t="s">
        <v>204</v>
      </c>
      <c r="D24" s="53"/>
      <c r="E24" s="83">
        <f>$J24</f>
        <v>290</v>
      </c>
      <c r="F24" s="83">
        <f t="shared" ref="F24:G24" si="3">$J24</f>
        <v>290</v>
      </c>
      <c r="G24" s="83">
        <f t="shared" si="3"/>
        <v>290</v>
      </c>
      <c r="H24" s="83"/>
      <c r="J24" s="5">
        <f>'Расценки ремонт'!F41</f>
        <v>290</v>
      </c>
    </row>
    <row r="25" spans="1:10" ht="15.6" x14ac:dyDescent="0.25">
      <c r="A25" s="47"/>
      <c r="B25" s="32" t="s">
        <v>202</v>
      </c>
      <c r="C25" s="24"/>
      <c r="D25" s="51"/>
      <c r="E25" s="85">
        <f>E23*E24</f>
        <v>1253754.2160000005</v>
      </c>
      <c r="F25" s="86">
        <f t="shared" ref="F25:G25" si="4">F23*F24</f>
        <v>981698.25600000017</v>
      </c>
      <c r="G25" s="86">
        <f t="shared" si="4"/>
        <v>802272.24000000022</v>
      </c>
      <c r="H25" s="86"/>
    </row>
    <row r="26" spans="1:10" ht="37.200000000000003" customHeight="1" x14ac:dyDescent="0.25">
      <c r="A26" s="47">
        <v>3</v>
      </c>
      <c r="B26" s="18" t="s">
        <v>2</v>
      </c>
      <c r="C26" s="19" t="s">
        <v>18</v>
      </c>
      <c r="D26" s="51" t="s">
        <v>207</v>
      </c>
      <c r="E26" s="82">
        <f>0.0006*E20*100</f>
        <v>26.20176</v>
      </c>
      <c r="F26" s="82">
        <f t="shared" ref="F26:G26" si="5">0.0006*F20*100</f>
        <v>20.516159999999999</v>
      </c>
      <c r="G26" s="82">
        <f t="shared" si="5"/>
        <v>16.766399999999997</v>
      </c>
      <c r="H26" s="83"/>
    </row>
    <row r="27" spans="1:10" ht="15.6" x14ac:dyDescent="0.25">
      <c r="A27" s="63"/>
      <c r="B27" s="21" t="s">
        <v>201</v>
      </c>
      <c r="C27" s="19" t="s">
        <v>204</v>
      </c>
      <c r="D27" s="53"/>
      <c r="E27" s="83">
        <f>$J27</f>
        <v>21995</v>
      </c>
      <c r="F27" s="83">
        <f t="shared" ref="F27:G27" si="6">$J27</f>
        <v>21995</v>
      </c>
      <c r="G27" s="83">
        <f t="shared" si="6"/>
        <v>21995</v>
      </c>
      <c r="H27" s="83"/>
      <c r="J27" s="1">
        <f>'Расценки ремонт'!F61</f>
        <v>21995</v>
      </c>
    </row>
    <row r="28" spans="1:10" ht="15.6" x14ac:dyDescent="0.25">
      <c r="A28" s="63"/>
      <c r="B28" s="32" t="s">
        <v>202</v>
      </c>
      <c r="C28" s="58"/>
      <c r="D28" s="53"/>
      <c r="E28" s="86">
        <f>E26*E27</f>
        <v>576307.71120000002</v>
      </c>
      <c r="F28" s="86">
        <f t="shared" ref="F28:G28" si="7">F26*F27</f>
        <v>451252.93919999996</v>
      </c>
      <c r="G28" s="86">
        <f t="shared" si="7"/>
        <v>368776.96799999994</v>
      </c>
      <c r="H28" s="86"/>
    </row>
    <row r="29" spans="1:10" ht="52.2" customHeight="1" x14ac:dyDescent="0.25">
      <c r="A29" s="47">
        <v>4</v>
      </c>
      <c r="B29" s="18" t="s">
        <v>3</v>
      </c>
      <c r="C29" s="24" t="s">
        <v>31</v>
      </c>
      <c r="D29" s="51" t="s">
        <v>205</v>
      </c>
      <c r="E29" s="82">
        <f>E26</f>
        <v>26.20176</v>
      </c>
      <c r="F29" s="83">
        <f t="shared" ref="F29:G29" si="8">F26</f>
        <v>20.516159999999999</v>
      </c>
      <c r="G29" s="83">
        <f t="shared" si="8"/>
        <v>16.766399999999997</v>
      </c>
      <c r="H29" s="83"/>
    </row>
    <row r="30" spans="1:10" ht="15.6" x14ac:dyDescent="0.25">
      <c r="A30" s="63"/>
      <c r="B30" s="21" t="s">
        <v>201</v>
      </c>
      <c r="C30" s="19" t="s">
        <v>204</v>
      </c>
      <c r="D30" s="53"/>
      <c r="E30" s="83">
        <f>$J30</f>
        <v>261</v>
      </c>
      <c r="F30" s="83">
        <f t="shared" ref="F30:G30" si="9">$J30</f>
        <v>261</v>
      </c>
      <c r="G30" s="83">
        <f t="shared" si="9"/>
        <v>261</v>
      </c>
      <c r="H30" s="83"/>
      <c r="J30" s="1">
        <f>'Расценки ремонт'!F71</f>
        <v>261</v>
      </c>
    </row>
    <row r="31" spans="1:10" ht="15.6" x14ac:dyDescent="0.25">
      <c r="A31" s="47"/>
      <c r="B31" s="32" t="s">
        <v>202</v>
      </c>
      <c r="C31" s="24"/>
      <c r="D31" s="51"/>
      <c r="E31" s="85">
        <f>E29*E30</f>
        <v>6838.6593599999997</v>
      </c>
      <c r="F31" s="86">
        <f t="shared" ref="F31:G31" si="10">F29*F30</f>
        <v>5354.7177599999995</v>
      </c>
      <c r="G31" s="86">
        <f t="shared" si="10"/>
        <v>4376.0303999999996</v>
      </c>
      <c r="H31" s="86"/>
    </row>
    <row r="32" spans="1:10" ht="52.8" x14ac:dyDescent="0.25">
      <c r="A32" s="47">
        <v>5</v>
      </c>
      <c r="B32" s="18" t="s">
        <v>206</v>
      </c>
      <c r="C32" s="25" t="s">
        <v>18</v>
      </c>
      <c r="D32" s="51" t="s">
        <v>209</v>
      </c>
      <c r="E32" s="82">
        <f>0.061756746031746*E20*100</f>
        <v>2696.8923965079357</v>
      </c>
      <c r="F32" s="82">
        <f t="shared" ref="F32:G32" si="11">0.061756746031746*F20*100</f>
        <v>2111.68547111111</v>
      </c>
      <c r="G32" s="82">
        <f t="shared" si="11"/>
        <v>1725.7305111111102</v>
      </c>
      <c r="H32" s="83"/>
      <c r="I32" s="1">
        <f>40000/80*50</f>
        <v>25000</v>
      </c>
    </row>
    <row r="33" spans="1:10" ht="15.6" x14ac:dyDescent="0.25">
      <c r="A33" s="63"/>
      <c r="B33" s="21" t="s">
        <v>201</v>
      </c>
      <c r="C33" s="19" t="s">
        <v>204</v>
      </c>
      <c r="D33" s="53"/>
      <c r="E33" s="83">
        <f>$J33</f>
        <v>6682</v>
      </c>
      <c r="F33" s="83">
        <f t="shared" ref="F33:G33" si="12">$J33</f>
        <v>6682</v>
      </c>
      <c r="G33" s="83">
        <f t="shared" si="12"/>
        <v>6682</v>
      </c>
      <c r="H33" s="83"/>
      <c r="J33" s="1">
        <f>'Расценки ремонт'!F123</f>
        <v>6682</v>
      </c>
    </row>
    <row r="34" spans="1:10" ht="15.6" x14ac:dyDescent="0.25">
      <c r="A34" s="63"/>
      <c r="B34" s="32" t="s">
        <v>202</v>
      </c>
      <c r="C34" s="59"/>
      <c r="D34" s="53"/>
      <c r="E34" s="86">
        <f>E32*E33</f>
        <v>18020634.993466027</v>
      </c>
      <c r="F34" s="86">
        <f t="shared" ref="F34:G34" si="13">F32*F33</f>
        <v>14110282.317964436</v>
      </c>
      <c r="G34" s="86">
        <f t="shared" si="13"/>
        <v>11531331.275244439</v>
      </c>
      <c r="H34" s="86"/>
    </row>
    <row r="35" spans="1:10" ht="31.2" x14ac:dyDescent="0.25">
      <c r="A35" s="47">
        <v>6</v>
      </c>
      <c r="B35" s="26" t="s">
        <v>26</v>
      </c>
      <c r="C35" s="25" t="s">
        <v>19</v>
      </c>
      <c r="D35" s="51" t="s">
        <v>365</v>
      </c>
      <c r="E35" s="82">
        <f>[1]Свод!$E$11/1000*0.8</f>
        <v>43.669600000000003</v>
      </c>
      <c r="F35" s="83">
        <f>[1]Свод!$E$12/1000*0.8</f>
        <v>34.193599999999996</v>
      </c>
      <c r="G35" s="83">
        <f>[1]Свод!$E$14/1000*0.8</f>
        <v>27.944000000000003</v>
      </c>
      <c r="H35" s="83"/>
    </row>
    <row r="36" spans="1:10" ht="15.6" x14ac:dyDescent="0.25">
      <c r="A36" s="63"/>
      <c r="B36" s="21" t="s">
        <v>201</v>
      </c>
      <c r="C36" s="25" t="s">
        <v>208</v>
      </c>
      <c r="D36" s="53"/>
      <c r="E36" s="83">
        <f>$J36</f>
        <v>739701</v>
      </c>
      <c r="F36" s="83">
        <f t="shared" ref="F36:G36" si="14">$J36</f>
        <v>739701</v>
      </c>
      <c r="G36" s="83">
        <f t="shared" si="14"/>
        <v>739701</v>
      </c>
      <c r="H36" s="83"/>
      <c r="J36" s="1">
        <f>'Расценки ремонт'!F145</f>
        <v>739701</v>
      </c>
    </row>
    <row r="37" spans="1:10" ht="15.6" x14ac:dyDescent="0.25">
      <c r="A37" s="47"/>
      <c r="B37" s="32" t="s">
        <v>202</v>
      </c>
      <c r="C37" s="60"/>
      <c r="D37" s="50"/>
      <c r="E37" s="85">
        <f>E35*E36</f>
        <v>32302446.789600004</v>
      </c>
      <c r="F37" s="86">
        <f t="shared" ref="F37:G37" si="15">F35*F36</f>
        <v>25293040.113599997</v>
      </c>
      <c r="G37" s="86">
        <f t="shared" si="15"/>
        <v>20670204.744000003</v>
      </c>
      <c r="H37" s="86"/>
    </row>
    <row r="38" spans="1:10" ht="31.2" x14ac:dyDescent="0.25">
      <c r="A38" s="47">
        <v>7</v>
      </c>
      <c r="B38" s="27" t="s">
        <v>362</v>
      </c>
      <c r="C38" s="25" t="s">
        <v>19</v>
      </c>
      <c r="D38" s="51" t="s">
        <v>366</v>
      </c>
      <c r="E38" s="82">
        <f>[1]Свод!$E$11/1000*0.2</f>
        <v>10.917400000000001</v>
      </c>
      <c r="F38" s="83">
        <f>[1]Свод!$E$12/1000*0.2</f>
        <v>8.5483999999999991</v>
      </c>
      <c r="G38" s="83">
        <f>[1]Свод!$E$14/1000*0.2</f>
        <v>6.9860000000000007</v>
      </c>
      <c r="H38" s="83"/>
    </row>
    <row r="39" spans="1:10" ht="15.6" x14ac:dyDescent="0.25">
      <c r="A39" s="47"/>
      <c r="B39" s="21" t="s">
        <v>201</v>
      </c>
      <c r="C39" s="25" t="s">
        <v>208</v>
      </c>
      <c r="D39" s="53"/>
      <c r="E39" s="83">
        <f>$J39</f>
        <v>1276111</v>
      </c>
      <c r="F39" s="83">
        <f t="shared" ref="F39:G39" si="16">$J39</f>
        <v>1276111</v>
      </c>
      <c r="G39" s="83">
        <f t="shared" si="16"/>
        <v>1276111</v>
      </c>
      <c r="H39" s="83"/>
      <c r="J39" s="1">
        <f>'Расценки ремонт'!F101</f>
        <v>1276111</v>
      </c>
    </row>
    <row r="40" spans="1:10" ht="15.6" x14ac:dyDescent="0.25">
      <c r="A40" s="47"/>
      <c r="B40" s="32" t="s">
        <v>202</v>
      </c>
      <c r="C40" s="60"/>
      <c r="D40" s="50"/>
      <c r="E40" s="85">
        <f>E38*E39</f>
        <v>13931814.2314</v>
      </c>
      <c r="F40" s="85">
        <f t="shared" ref="F40:G40" si="17">F38*F39</f>
        <v>10908707.272399999</v>
      </c>
      <c r="G40" s="85">
        <f t="shared" si="17"/>
        <v>8914911.4460000005</v>
      </c>
      <c r="H40" s="86"/>
    </row>
    <row r="41" spans="1:10" ht="26.4" x14ac:dyDescent="0.25">
      <c r="A41" s="47">
        <v>8</v>
      </c>
      <c r="B41" s="18" t="s">
        <v>5</v>
      </c>
      <c r="C41" s="24" t="s">
        <v>25</v>
      </c>
      <c r="D41" s="51" t="s">
        <v>210</v>
      </c>
      <c r="E41" s="82">
        <f>[1]Свод!$K$11/100</f>
        <v>15.5</v>
      </c>
      <c r="F41" s="83">
        <f>[1]Свод!$K$12/100</f>
        <v>4.5</v>
      </c>
      <c r="G41" s="83"/>
      <c r="H41" s="83"/>
    </row>
    <row r="42" spans="1:10" ht="15.6" x14ac:dyDescent="0.25">
      <c r="A42" s="63"/>
      <c r="B42" s="21" t="s">
        <v>201</v>
      </c>
      <c r="C42" s="24" t="s">
        <v>211</v>
      </c>
      <c r="D42" s="53"/>
      <c r="E42" s="83">
        <f>$J42</f>
        <v>68212</v>
      </c>
      <c r="F42" s="83">
        <f t="shared" ref="F42:G42" si="18">$J42</f>
        <v>68212</v>
      </c>
      <c r="G42" s="83">
        <f t="shared" si="18"/>
        <v>68212</v>
      </c>
      <c r="H42" s="83"/>
      <c r="J42" s="1">
        <f>'Расценки ремонт'!F179</f>
        <v>68212</v>
      </c>
    </row>
    <row r="43" spans="1:10" ht="15.6" x14ac:dyDescent="0.25">
      <c r="A43" s="63"/>
      <c r="B43" s="32" t="s">
        <v>202</v>
      </c>
      <c r="C43" s="58"/>
      <c r="D43" s="53"/>
      <c r="E43" s="86">
        <f>E41*E42</f>
        <v>1057286</v>
      </c>
      <c r="F43" s="86">
        <f t="shared" ref="F43:G43" si="19">F41*F42</f>
        <v>306954</v>
      </c>
      <c r="G43" s="86">
        <f t="shared" si="19"/>
        <v>0</v>
      </c>
      <c r="H43" s="83"/>
    </row>
    <row r="44" spans="1:10" ht="31.2" x14ac:dyDescent="0.25">
      <c r="A44" s="47">
        <v>9</v>
      </c>
      <c r="B44" s="18" t="s">
        <v>33</v>
      </c>
      <c r="C44" s="24" t="s">
        <v>25</v>
      </c>
      <c r="D44" s="51" t="s">
        <v>210</v>
      </c>
      <c r="E44" s="82">
        <f>E41</f>
        <v>15.5</v>
      </c>
      <c r="F44" s="82">
        <f>F41</f>
        <v>4.5</v>
      </c>
      <c r="G44" s="83"/>
      <c r="H44" s="83"/>
    </row>
    <row r="45" spans="1:10" ht="15.6" x14ac:dyDescent="0.25">
      <c r="A45" s="63"/>
      <c r="B45" s="21" t="s">
        <v>201</v>
      </c>
      <c r="C45" s="24" t="s">
        <v>211</v>
      </c>
      <c r="D45" s="53"/>
      <c r="E45" s="83">
        <f>$J45</f>
        <v>179638</v>
      </c>
      <c r="F45" s="83">
        <f t="shared" ref="F45:G45" si="20">$J45</f>
        <v>179638</v>
      </c>
      <c r="G45" s="83">
        <f t="shared" si="20"/>
        <v>179638</v>
      </c>
      <c r="H45" s="83"/>
      <c r="J45" s="1">
        <f>'Расценки ремонт'!F199</f>
        <v>179638</v>
      </c>
    </row>
    <row r="46" spans="1:10" ht="15.6" x14ac:dyDescent="0.25">
      <c r="A46" s="63"/>
      <c r="B46" s="32" t="s">
        <v>202</v>
      </c>
      <c r="C46" s="58"/>
      <c r="D46" s="53"/>
      <c r="E46" s="86">
        <f>E44*E45</f>
        <v>2784389</v>
      </c>
      <c r="F46" s="86">
        <f>F44*F45</f>
        <v>808371</v>
      </c>
      <c r="G46" s="83"/>
      <c r="H46" s="83"/>
    </row>
    <row r="47" spans="1:10" ht="31.2" x14ac:dyDescent="0.25">
      <c r="A47" s="47">
        <v>10</v>
      </c>
      <c r="B47" s="26" t="s">
        <v>382</v>
      </c>
      <c r="C47" s="25" t="s">
        <v>20</v>
      </c>
      <c r="D47" s="51" t="s">
        <v>210</v>
      </c>
      <c r="E47" s="82">
        <f>([1]Свод!$I$11)/1000</f>
        <v>5.6391749999999989</v>
      </c>
      <c r="F47" s="83">
        <f>([1]Свод!$I$12)/1000</f>
        <v>3.8753999999999995</v>
      </c>
      <c r="G47" s="83"/>
      <c r="H47" s="83"/>
    </row>
    <row r="48" spans="1:10" ht="15.6" x14ac:dyDescent="0.25">
      <c r="A48" s="63"/>
      <c r="B48" s="21" t="s">
        <v>201</v>
      </c>
      <c r="C48" s="25" t="s">
        <v>212</v>
      </c>
      <c r="D48" s="53"/>
      <c r="E48" s="83">
        <f>$J48</f>
        <v>74316</v>
      </c>
      <c r="F48" s="83">
        <f t="shared" ref="F48:G48" si="21">$J48</f>
        <v>74316</v>
      </c>
      <c r="G48" s="83">
        <f t="shared" si="21"/>
        <v>74316</v>
      </c>
      <c r="H48" s="83"/>
      <c r="J48" s="1">
        <f>'Расценки ремонт'!F214</f>
        <v>74316</v>
      </c>
    </row>
    <row r="49" spans="1:20" ht="15.6" x14ac:dyDescent="0.25">
      <c r="A49" s="63"/>
      <c r="B49" s="32" t="s">
        <v>202</v>
      </c>
      <c r="C49" s="59"/>
      <c r="D49" s="53"/>
      <c r="E49" s="86">
        <f>E47*E48</f>
        <v>419080.9292999999</v>
      </c>
      <c r="F49" s="86">
        <f>F47*F48</f>
        <v>288004.22639999999</v>
      </c>
      <c r="G49" s="86"/>
      <c r="H49" s="86"/>
    </row>
    <row r="50" spans="1:20" ht="31.2" x14ac:dyDescent="0.25">
      <c r="A50" s="47">
        <v>11</v>
      </c>
      <c r="B50" s="18" t="s">
        <v>4</v>
      </c>
      <c r="C50" s="24" t="s">
        <v>20</v>
      </c>
      <c r="D50" s="51" t="s">
        <v>213</v>
      </c>
      <c r="E50" s="82">
        <f>[1]Свод!$I$11/1000*0.3</f>
        <v>1.6917524999999995</v>
      </c>
      <c r="F50" s="83">
        <f>[1]Свод!$I$12/1000*0.3</f>
        <v>1.1626199999999998</v>
      </c>
      <c r="G50" s="83"/>
      <c r="H50" s="83"/>
    </row>
    <row r="51" spans="1:20" ht="15.6" x14ac:dyDescent="0.25">
      <c r="A51" s="63"/>
      <c r="B51" s="21" t="s">
        <v>201</v>
      </c>
      <c r="C51" s="25" t="s">
        <v>20</v>
      </c>
      <c r="D51" s="53"/>
      <c r="E51" s="83">
        <f>$J51</f>
        <v>256755</v>
      </c>
      <c r="F51" s="83">
        <f t="shared" ref="F51:G51" si="22">$J51</f>
        <v>256755</v>
      </c>
      <c r="G51" s="83">
        <f t="shared" si="22"/>
        <v>256755</v>
      </c>
      <c r="H51" s="83"/>
      <c r="J51" s="1">
        <f>'Расценки ремонт'!F234</f>
        <v>256755</v>
      </c>
    </row>
    <row r="52" spans="1:20" ht="15.6" x14ac:dyDescent="0.25">
      <c r="A52" s="63"/>
      <c r="B52" s="32" t="s">
        <v>202</v>
      </c>
      <c r="C52" s="25" t="s">
        <v>212</v>
      </c>
      <c r="D52" s="53"/>
      <c r="E52" s="86">
        <f>E50*E51</f>
        <v>434365.91313749988</v>
      </c>
      <c r="F52" s="86">
        <f t="shared" ref="F52:G52" si="23">F50*F51</f>
        <v>298508.49809999997</v>
      </c>
      <c r="G52" s="86">
        <f t="shared" si="23"/>
        <v>0</v>
      </c>
      <c r="H52" s="86"/>
    </row>
    <row r="53" spans="1:20" ht="26.4" x14ac:dyDescent="0.25">
      <c r="A53" s="47">
        <v>12</v>
      </c>
      <c r="B53" s="26" t="s">
        <v>215</v>
      </c>
      <c r="C53" s="25" t="s">
        <v>20</v>
      </c>
      <c r="D53" s="51" t="s">
        <v>214</v>
      </c>
      <c r="E53" s="82">
        <f>[1]Свод!$I$11/1000*0.7</f>
        <v>3.9474224999999992</v>
      </c>
      <c r="F53" s="83">
        <f>[1]Свод!$I$12/1000*0.7</f>
        <v>2.7127799999999995</v>
      </c>
      <c r="G53" s="83"/>
      <c r="H53" s="83"/>
    </row>
    <row r="54" spans="1:20" ht="15.6" x14ac:dyDescent="0.25">
      <c r="A54" s="63"/>
      <c r="B54" s="21" t="s">
        <v>201</v>
      </c>
      <c r="C54" s="25" t="s">
        <v>212</v>
      </c>
      <c r="D54" s="53"/>
      <c r="E54" s="83">
        <f>$J54</f>
        <v>186457</v>
      </c>
      <c r="F54" s="83">
        <f t="shared" ref="F54:G54" si="24">$J54</f>
        <v>186457</v>
      </c>
      <c r="G54" s="83">
        <f t="shared" si="24"/>
        <v>186457</v>
      </c>
      <c r="H54" s="83"/>
      <c r="J54" s="1">
        <f>'Расценки ремонт'!F254</f>
        <v>186457</v>
      </c>
    </row>
    <row r="55" spans="1:20" ht="15.6" x14ac:dyDescent="0.25">
      <c r="A55" s="63"/>
      <c r="B55" s="32" t="s">
        <v>202</v>
      </c>
      <c r="C55" s="59"/>
      <c r="D55" s="53"/>
      <c r="E55" s="86">
        <f>E53*E54</f>
        <v>736024.55708249984</v>
      </c>
      <c r="F55" s="86">
        <f t="shared" ref="F55:G55" si="25">F53*F54</f>
        <v>505816.8204599999</v>
      </c>
      <c r="G55" s="86">
        <f t="shared" si="25"/>
        <v>0</v>
      </c>
      <c r="H55" s="86"/>
    </row>
    <row r="56" spans="1:20" ht="31.2" x14ac:dyDescent="0.25">
      <c r="A56" s="47">
        <v>13</v>
      </c>
      <c r="B56" s="27" t="s">
        <v>6</v>
      </c>
      <c r="C56" s="25" t="s">
        <v>20</v>
      </c>
      <c r="D56" s="51" t="s">
        <v>210</v>
      </c>
      <c r="E56" s="82">
        <f>([1]Свод!$M$11+[1]Свод!$L$11)/1000</f>
        <v>1.79</v>
      </c>
      <c r="F56" s="83">
        <f>([1]Свод!$L$12+[1]Свод!$M$12)/1000</f>
        <v>0.45</v>
      </c>
      <c r="G56" s="83"/>
      <c r="H56" s="83"/>
    </row>
    <row r="57" spans="1:20" ht="15.6" x14ac:dyDescent="0.25">
      <c r="A57" s="63"/>
      <c r="B57" s="21" t="s">
        <v>201</v>
      </c>
      <c r="C57" s="25" t="s">
        <v>212</v>
      </c>
      <c r="D57" s="53"/>
      <c r="E57" s="83">
        <f>$J57</f>
        <v>68186</v>
      </c>
      <c r="F57" s="83">
        <f t="shared" ref="F57:G57" si="26">$J57</f>
        <v>68186</v>
      </c>
      <c r="G57" s="83">
        <f t="shared" si="26"/>
        <v>68186</v>
      </c>
      <c r="H57" s="83"/>
      <c r="J57" s="1">
        <f>'Расценки ремонт'!F269</f>
        <v>68186</v>
      </c>
    </row>
    <row r="58" spans="1:20" ht="15.6" x14ac:dyDescent="0.25">
      <c r="A58" s="63"/>
      <c r="B58" s="32" t="s">
        <v>202</v>
      </c>
      <c r="C58" s="35"/>
      <c r="D58" s="53"/>
      <c r="E58" s="86">
        <f>E56*E57</f>
        <v>122052.94</v>
      </c>
      <c r="F58" s="86">
        <f t="shared" ref="F58:G58" si="27">F56*F57</f>
        <v>30683.7</v>
      </c>
      <c r="G58" s="86">
        <f t="shared" si="27"/>
        <v>0</v>
      </c>
      <c r="H58" s="86"/>
    </row>
    <row r="59" spans="1:20" ht="46.8" x14ac:dyDescent="0.25">
      <c r="A59" s="47">
        <v>14</v>
      </c>
      <c r="B59" s="27" t="s">
        <v>29</v>
      </c>
      <c r="C59" s="25" t="s">
        <v>21</v>
      </c>
      <c r="D59" s="51" t="s">
        <v>210</v>
      </c>
      <c r="E59" s="82">
        <f>((([1]Свод!$L$11+[1]Свод!$M$11)/100))</f>
        <v>17.899999999999999</v>
      </c>
      <c r="F59" s="83">
        <f>((([1]Свод!$M$12+[1]Свод!$L$12)/100))</f>
        <v>4.5</v>
      </c>
      <c r="G59" s="83"/>
      <c r="H59" s="83"/>
    </row>
    <row r="60" spans="1:20" ht="15.6" x14ac:dyDescent="0.25">
      <c r="A60" s="63"/>
      <c r="B60" s="21" t="s">
        <v>201</v>
      </c>
      <c r="C60" s="25" t="s">
        <v>203</v>
      </c>
      <c r="D60" s="53"/>
      <c r="E60" s="83">
        <f>$J60</f>
        <v>62532</v>
      </c>
      <c r="F60" s="83">
        <f t="shared" ref="F60:G60" si="28">$J60</f>
        <v>62532</v>
      </c>
      <c r="G60" s="83">
        <f t="shared" si="28"/>
        <v>62532</v>
      </c>
      <c r="H60" s="83"/>
      <c r="J60" s="1">
        <f>'Расценки ремонт'!F291</f>
        <v>62532</v>
      </c>
    </row>
    <row r="61" spans="1:20" ht="15.6" x14ac:dyDescent="0.25">
      <c r="A61" s="47"/>
      <c r="B61" s="32" t="s">
        <v>202</v>
      </c>
      <c r="C61" s="25"/>
      <c r="D61" s="51"/>
      <c r="E61" s="85">
        <f>E59*E60</f>
        <v>1119322.7999999998</v>
      </c>
      <c r="F61" s="86">
        <f>F59*F60</f>
        <v>281394</v>
      </c>
      <c r="G61" s="86">
        <f t="shared" ref="F61:G61" si="29">G59*G60</f>
        <v>0</v>
      </c>
      <c r="H61" s="86"/>
    </row>
    <row r="62" spans="1:20" ht="78" x14ac:dyDescent="0.25">
      <c r="A62" s="47">
        <v>15</v>
      </c>
      <c r="B62" s="26" t="s">
        <v>216</v>
      </c>
      <c r="C62" s="25" t="s">
        <v>20</v>
      </c>
      <c r="D62" s="51" t="s">
        <v>210</v>
      </c>
      <c r="E62" s="82"/>
      <c r="F62" s="83"/>
      <c r="G62" s="83"/>
      <c r="H62" s="82">
        <f>[1]Свод!$E$13/1000</f>
        <v>154.34800000000001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/>
    </row>
    <row r="63" spans="1:20" ht="15.6" x14ac:dyDescent="0.25">
      <c r="A63" s="63"/>
      <c r="B63" s="21" t="s">
        <v>201</v>
      </c>
      <c r="C63" s="25" t="s">
        <v>212</v>
      </c>
      <c r="D63" s="53"/>
      <c r="E63" s="83"/>
      <c r="F63" s="83"/>
      <c r="G63" s="83"/>
      <c r="H63" s="82">
        <f>J63</f>
        <v>129511.18469466668</v>
      </c>
      <c r="I63" s="6"/>
      <c r="J63" s="6">
        <f>'Расценки ремонт'!F519</f>
        <v>129511.18469466668</v>
      </c>
      <c r="K63" s="6"/>
      <c r="L63" s="6"/>
      <c r="M63" s="6"/>
      <c r="N63" s="6"/>
      <c r="O63" s="6"/>
      <c r="P63" s="6"/>
      <c r="Q63" s="6"/>
      <c r="R63" s="6"/>
      <c r="S63" s="6"/>
    </row>
    <row r="64" spans="1:20" ht="15.6" x14ac:dyDescent="0.25">
      <c r="A64" s="63"/>
      <c r="B64" s="32" t="s">
        <v>202</v>
      </c>
      <c r="C64" s="61"/>
      <c r="D64" s="53"/>
      <c r="E64" s="83"/>
      <c r="F64" s="83"/>
      <c r="G64" s="83"/>
      <c r="H64" s="85">
        <f>H62*H63</f>
        <v>19989792.335252415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0" ht="31.2" x14ac:dyDescent="0.25">
      <c r="A65" s="47">
        <v>16</v>
      </c>
      <c r="B65" s="27" t="s">
        <v>8</v>
      </c>
      <c r="C65" s="30" t="s">
        <v>22</v>
      </c>
      <c r="D65" s="51" t="s">
        <v>210</v>
      </c>
      <c r="E65" s="82">
        <f>[1]Свод!$P$11*0.25*3.14</f>
        <v>4.71</v>
      </c>
      <c r="F65" s="83">
        <f>[1]Свод!$P$12*0.25*3.14</f>
        <v>3.9250000000000003</v>
      </c>
      <c r="G65" s="83">
        <f>[1]Свод!$P$15*0.25*3.14</f>
        <v>0</v>
      </c>
      <c r="H65" s="82"/>
    </row>
    <row r="66" spans="1:10" ht="15.6" x14ac:dyDescent="0.25">
      <c r="A66" s="63"/>
      <c r="B66" s="21" t="s">
        <v>201</v>
      </c>
      <c r="C66" s="30" t="s">
        <v>218</v>
      </c>
      <c r="D66" s="53"/>
      <c r="E66" s="83">
        <f>$J66</f>
        <v>6107</v>
      </c>
      <c r="F66" s="83">
        <f t="shared" ref="F66:G66" si="30">$J66</f>
        <v>6107</v>
      </c>
      <c r="G66" s="83">
        <f t="shared" si="30"/>
        <v>6107</v>
      </c>
      <c r="H66" s="83"/>
      <c r="J66" s="1">
        <f>'Расценки ремонт'!F306</f>
        <v>6107</v>
      </c>
    </row>
    <row r="67" spans="1:10" ht="15.6" x14ac:dyDescent="0.25">
      <c r="A67" s="63"/>
      <c r="B67" s="32" t="s">
        <v>202</v>
      </c>
      <c r="C67" s="35"/>
      <c r="D67" s="53"/>
      <c r="E67" s="86">
        <f>E65*E66</f>
        <v>28763.97</v>
      </c>
      <c r="F67" s="86">
        <f t="shared" ref="F67:H67" si="31">F65*F66</f>
        <v>23969.975000000002</v>
      </c>
      <c r="G67" s="86">
        <f t="shared" si="31"/>
        <v>0</v>
      </c>
      <c r="H67" s="86">
        <f t="shared" si="31"/>
        <v>0</v>
      </c>
    </row>
    <row r="68" spans="1:10" ht="26.4" x14ac:dyDescent="0.25">
      <c r="A68" s="47">
        <v>17</v>
      </c>
      <c r="B68" s="71" t="s">
        <v>9</v>
      </c>
      <c r="C68" s="47" t="s">
        <v>220</v>
      </c>
      <c r="D68" s="51" t="s">
        <v>210</v>
      </c>
      <c r="E68" s="82">
        <f>[1]Свод!$P$11*[1]Свод!$C$11</f>
        <v>43.559829230339545</v>
      </c>
      <c r="F68" s="83">
        <f>[1]Свод!$P$12*[1]Свод!$C$12</f>
        <v>27.572637663208962</v>
      </c>
      <c r="G68" s="83"/>
      <c r="H68" s="87"/>
    </row>
    <row r="69" spans="1:10" ht="15.6" x14ac:dyDescent="0.25">
      <c r="A69" s="63"/>
      <c r="B69" s="21" t="s">
        <v>201</v>
      </c>
      <c r="C69" s="47" t="s">
        <v>221</v>
      </c>
      <c r="D69" s="53"/>
      <c r="E69" s="83">
        <f>$J69</f>
        <v>16755</v>
      </c>
      <c r="F69" s="83">
        <f t="shared" ref="F69:G69" si="32">$J69</f>
        <v>16755</v>
      </c>
      <c r="G69" s="83">
        <f t="shared" si="32"/>
        <v>16755</v>
      </c>
      <c r="H69" s="87"/>
      <c r="J69" s="1">
        <f>'Расценки ремонт'!F346</f>
        <v>16755</v>
      </c>
    </row>
    <row r="70" spans="1:10" ht="15.6" x14ac:dyDescent="0.25">
      <c r="A70" s="63"/>
      <c r="B70" s="32" t="s">
        <v>202</v>
      </c>
      <c r="C70" s="63"/>
      <c r="D70" s="53"/>
      <c r="E70" s="86">
        <f>E68*E69</f>
        <v>729844.93875433912</v>
      </c>
      <c r="F70" s="86">
        <f>F68*F69</f>
        <v>461979.54404706613</v>
      </c>
      <c r="G70" s="86">
        <f t="shared" ref="G70" si="33">G68*G69</f>
        <v>0</v>
      </c>
      <c r="H70" s="87"/>
    </row>
    <row r="71" spans="1:10" ht="31.2" x14ac:dyDescent="0.25">
      <c r="A71" s="47">
        <v>18</v>
      </c>
      <c r="B71" s="27" t="s">
        <v>10</v>
      </c>
      <c r="C71" s="30" t="s">
        <v>22</v>
      </c>
      <c r="D71" s="51" t="s">
        <v>210</v>
      </c>
      <c r="E71" s="82">
        <f>E65</f>
        <v>4.71</v>
      </c>
      <c r="F71" s="82">
        <f t="shared" ref="F71:G71" si="34">F65</f>
        <v>3.9250000000000003</v>
      </c>
      <c r="G71" s="82">
        <f t="shared" si="34"/>
        <v>0</v>
      </c>
      <c r="H71" s="83"/>
    </row>
    <row r="72" spans="1:10" ht="15.6" x14ac:dyDescent="0.25">
      <c r="A72" s="63"/>
      <c r="B72" s="21" t="s">
        <v>201</v>
      </c>
      <c r="C72" s="30" t="s">
        <v>218</v>
      </c>
      <c r="D72" s="53"/>
      <c r="E72" s="83">
        <f>$J72</f>
        <v>19385</v>
      </c>
      <c r="F72" s="83">
        <f t="shared" ref="F72:G72" si="35">$J72</f>
        <v>19385</v>
      </c>
      <c r="G72" s="83">
        <f t="shared" si="35"/>
        <v>19385</v>
      </c>
      <c r="H72" s="83"/>
      <c r="J72" s="1">
        <f>'Расценки ремонт'!F366</f>
        <v>19385</v>
      </c>
    </row>
    <row r="73" spans="1:10" ht="15.6" x14ac:dyDescent="0.25">
      <c r="A73" s="63"/>
      <c r="B73" s="32" t="s">
        <v>202</v>
      </c>
      <c r="C73" s="35"/>
      <c r="D73" s="53"/>
      <c r="E73" s="86">
        <f>E71*E72</f>
        <v>91303.35</v>
      </c>
      <c r="F73" s="86">
        <f t="shared" ref="F73:G73" si="36">F71*F72</f>
        <v>76086.125</v>
      </c>
      <c r="G73" s="86">
        <f t="shared" si="36"/>
        <v>0</v>
      </c>
      <c r="H73" s="83"/>
    </row>
    <row r="74" spans="1:10" ht="31.2" x14ac:dyDescent="0.25">
      <c r="A74" s="47">
        <v>19</v>
      </c>
      <c r="B74" s="27" t="s">
        <v>11</v>
      </c>
      <c r="C74" s="30" t="s">
        <v>21</v>
      </c>
      <c r="D74" s="51" t="s">
        <v>210</v>
      </c>
      <c r="E74" s="82">
        <f>[1]Свод!$P$11*[1]Свод!$C$11*2*3.14*0.5/100</f>
        <v>1.3677786378326617</v>
      </c>
      <c r="F74" s="83">
        <f>[1]Свод!$P$12*[1]Свод!$C$12*2*3.14*0.5/100</f>
        <v>0.86578082262476141</v>
      </c>
      <c r="G74" s="83"/>
      <c r="H74" s="83"/>
    </row>
    <row r="75" spans="1:10" ht="15.6" x14ac:dyDescent="0.25">
      <c r="A75" s="63"/>
      <c r="B75" s="21" t="s">
        <v>201</v>
      </c>
      <c r="C75" s="30" t="s">
        <v>203</v>
      </c>
      <c r="D75" s="53"/>
      <c r="E75" s="83">
        <f>$J75</f>
        <v>125972</v>
      </c>
      <c r="F75" s="83">
        <f t="shared" ref="F75:G75" si="37">$J75</f>
        <v>125972</v>
      </c>
      <c r="G75" s="83">
        <f t="shared" si="37"/>
        <v>125972</v>
      </c>
      <c r="H75" s="83"/>
      <c r="J75" s="1">
        <f>'Расценки ремонт'!F383</f>
        <v>125972</v>
      </c>
    </row>
    <row r="76" spans="1:10" ht="15.6" x14ac:dyDescent="0.25">
      <c r="A76" s="63"/>
      <c r="B76" s="32" t="s">
        <v>202</v>
      </c>
      <c r="C76" s="35"/>
      <c r="D76" s="53"/>
      <c r="E76" s="86">
        <f>E74*E75</f>
        <v>172301.81056505608</v>
      </c>
      <c r="F76" s="86">
        <f>F74*F75</f>
        <v>109064.14178768644</v>
      </c>
      <c r="G76" s="86"/>
      <c r="H76" s="86"/>
    </row>
    <row r="77" spans="1:10" ht="62.4" x14ac:dyDescent="0.25">
      <c r="A77" s="31">
        <v>20</v>
      </c>
      <c r="B77" s="32" t="s">
        <v>7</v>
      </c>
      <c r="C77" s="31" t="s">
        <v>21</v>
      </c>
      <c r="D77" s="51" t="s">
        <v>228</v>
      </c>
      <c r="E77" s="82">
        <f>[1]Свод!$P$11*2*0.5</f>
        <v>6</v>
      </c>
      <c r="F77" s="83">
        <f>[1]Свод!$P$12*0.5</f>
        <v>2.5</v>
      </c>
      <c r="G77" s="83"/>
      <c r="H77" s="83"/>
    </row>
    <row r="78" spans="1:10" ht="15.6" x14ac:dyDescent="0.25">
      <c r="A78" s="47"/>
      <c r="B78" s="21" t="s">
        <v>201</v>
      </c>
      <c r="C78" s="31" t="s">
        <v>203</v>
      </c>
      <c r="D78" s="51"/>
      <c r="E78" s="83">
        <f>$J78</f>
        <v>186108</v>
      </c>
      <c r="F78" s="83">
        <f t="shared" ref="F78:G78" si="38">$J78</f>
        <v>186108</v>
      </c>
      <c r="G78" s="83">
        <f t="shared" si="38"/>
        <v>186108</v>
      </c>
      <c r="H78" s="83"/>
      <c r="J78" s="1">
        <f>'Расценки ремонт'!F406</f>
        <v>186108</v>
      </c>
    </row>
    <row r="79" spans="1:10" ht="15.6" x14ac:dyDescent="0.25">
      <c r="A79" s="63"/>
      <c r="B79" s="32" t="s">
        <v>202</v>
      </c>
      <c r="C79" s="35"/>
      <c r="D79" s="53"/>
      <c r="E79" s="86">
        <f>E77*E78</f>
        <v>1116648</v>
      </c>
      <c r="F79" s="86">
        <f>F77*F78</f>
        <v>465270</v>
      </c>
      <c r="G79" s="83"/>
      <c r="H79" s="83"/>
    </row>
    <row r="80" spans="1:10" ht="31.2" x14ac:dyDescent="0.25">
      <c r="A80" s="47">
        <v>21</v>
      </c>
      <c r="B80" s="27" t="s">
        <v>32</v>
      </c>
      <c r="C80" s="31" t="s">
        <v>222</v>
      </c>
      <c r="D80" s="51" t="s">
        <v>227</v>
      </c>
      <c r="E80" s="82">
        <f>[1]Свод!$Q$11/100</f>
        <v>0.12</v>
      </c>
      <c r="F80" s="83"/>
      <c r="G80" s="83"/>
      <c r="H80" s="83"/>
    </row>
    <row r="81" spans="1:10" ht="15.6" x14ac:dyDescent="0.25">
      <c r="A81" s="47"/>
      <c r="B81" s="21" t="s">
        <v>201</v>
      </c>
      <c r="C81" s="31" t="s">
        <v>223</v>
      </c>
      <c r="D81" s="51"/>
      <c r="E81" s="83">
        <f>$J81</f>
        <v>302443</v>
      </c>
      <c r="F81" s="83">
        <f t="shared" ref="F81:G81" si="39">$J81</f>
        <v>302443</v>
      </c>
      <c r="G81" s="83">
        <f t="shared" si="39"/>
        <v>302443</v>
      </c>
      <c r="H81" s="83"/>
      <c r="J81" s="1">
        <f>'Расценки ремонт'!F445</f>
        <v>302443</v>
      </c>
    </row>
    <row r="82" spans="1:10" ht="15.6" x14ac:dyDescent="0.25">
      <c r="A82" s="47"/>
      <c r="B82" s="32" t="s">
        <v>202</v>
      </c>
      <c r="C82" s="62"/>
      <c r="D82" s="51"/>
      <c r="E82" s="85">
        <f>E81*E80</f>
        <v>36293.159999999996</v>
      </c>
      <c r="F82" s="85">
        <f t="shared" ref="F82:G82" si="40">F81*F80</f>
        <v>0</v>
      </c>
      <c r="G82" s="85">
        <f t="shared" si="40"/>
        <v>0</v>
      </c>
      <c r="H82" s="83"/>
    </row>
    <row r="83" spans="1:10" ht="26.4" x14ac:dyDescent="0.25">
      <c r="A83" s="47">
        <v>22</v>
      </c>
      <c r="B83" s="27" t="s">
        <v>12</v>
      </c>
      <c r="C83" s="30" t="s">
        <v>23</v>
      </c>
      <c r="D83" s="51" t="s">
        <v>226</v>
      </c>
      <c r="E83" s="82">
        <f>((([1]Свод!$J$11*[1]Свод!$C$11)*0.9)*50/100)</f>
        <v>6.533974384550933</v>
      </c>
      <c r="F83" s="83">
        <f>((([1]Свод!$J$12*[1]Свод!$C$12)*0.9)*50/100)</f>
        <v>14.889224338132838</v>
      </c>
      <c r="G83" s="83"/>
      <c r="H83" s="83"/>
    </row>
    <row r="84" spans="1:10" ht="15.6" x14ac:dyDescent="0.25">
      <c r="A84" s="63"/>
      <c r="B84" s="21" t="s">
        <v>201</v>
      </c>
      <c r="C84" s="30" t="s">
        <v>224</v>
      </c>
      <c r="D84" s="53"/>
      <c r="E84" s="83">
        <f>$J84</f>
        <v>14094</v>
      </c>
      <c r="F84" s="83">
        <f t="shared" ref="F84:G84" si="41">$J84</f>
        <v>14094</v>
      </c>
      <c r="G84" s="83">
        <f t="shared" si="41"/>
        <v>14094</v>
      </c>
      <c r="H84" s="83"/>
      <c r="J84" s="1">
        <f>'Расценки ремонт'!F460</f>
        <v>14094</v>
      </c>
    </row>
    <row r="85" spans="1:10" ht="15.6" x14ac:dyDescent="0.25">
      <c r="A85" s="63"/>
      <c r="B85" s="32" t="s">
        <v>202</v>
      </c>
      <c r="C85" s="35"/>
      <c r="D85" s="53"/>
      <c r="E85" s="86">
        <f>E83*E84</f>
        <v>92089.834975860853</v>
      </c>
      <c r="F85" s="86">
        <f t="shared" ref="F85:G85" si="42">F83*F84</f>
        <v>209848.72782164422</v>
      </c>
      <c r="G85" s="86">
        <f t="shared" si="42"/>
        <v>0</v>
      </c>
      <c r="H85" s="83"/>
    </row>
    <row r="86" spans="1:10" ht="26.4" x14ac:dyDescent="0.25">
      <c r="A86" s="47">
        <v>23</v>
      </c>
      <c r="B86" s="27" t="s">
        <v>13</v>
      </c>
      <c r="C86" s="30" t="s">
        <v>23</v>
      </c>
      <c r="D86" s="51" t="s">
        <v>226</v>
      </c>
      <c r="E86" s="82">
        <f>E83</f>
        <v>6.533974384550933</v>
      </c>
      <c r="F86" s="82">
        <f t="shared" ref="F86:G86" si="43">F83</f>
        <v>14.889224338132838</v>
      </c>
      <c r="G86" s="82">
        <f t="shared" si="43"/>
        <v>0</v>
      </c>
      <c r="H86" s="83"/>
    </row>
    <row r="87" spans="1:10" ht="15.6" x14ac:dyDescent="0.25">
      <c r="A87" s="63"/>
      <c r="B87" s="21" t="s">
        <v>201</v>
      </c>
      <c r="C87" s="30" t="s">
        <v>224</v>
      </c>
      <c r="D87" s="53"/>
      <c r="E87" s="83">
        <f>$J87</f>
        <v>36493</v>
      </c>
      <c r="F87" s="83">
        <f t="shared" ref="F87:G87" si="44">$J87</f>
        <v>36493</v>
      </c>
      <c r="G87" s="83">
        <f t="shared" si="44"/>
        <v>36493</v>
      </c>
      <c r="H87" s="83"/>
      <c r="J87" s="1">
        <f>'Расценки ремонт'!F477</f>
        <v>36493</v>
      </c>
    </row>
    <row r="88" spans="1:10" ht="15.6" x14ac:dyDescent="0.25">
      <c r="A88" s="63"/>
      <c r="B88" s="32" t="s">
        <v>202</v>
      </c>
      <c r="C88" s="35"/>
      <c r="D88" s="53"/>
      <c r="E88" s="86">
        <f>E86*E87</f>
        <v>238444.3272154172</v>
      </c>
      <c r="F88" s="86">
        <f t="shared" ref="F88:G88" si="45">F86*F87</f>
        <v>543352.46377148165</v>
      </c>
      <c r="G88" s="86">
        <f t="shared" si="45"/>
        <v>0</v>
      </c>
      <c r="H88" s="83"/>
    </row>
    <row r="89" spans="1:10" ht="26.4" x14ac:dyDescent="0.25">
      <c r="A89" s="47">
        <v>24</v>
      </c>
      <c r="B89" s="27" t="s">
        <v>14</v>
      </c>
      <c r="C89" s="30" t="s">
        <v>24</v>
      </c>
      <c r="D89" s="51" t="s">
        <v>226</v>
      </c>
      <c r="E89" s="82">
        <f>((([1]Свод!$J$11*[1]Свод!$C$11)*0.5))*24.6*7/1000</f>
        <v>1.2501670989107452</v>
      </c>
      <c r="F89" s="83">
        <f>((([1]Свод!$J$12*[1]Свод!$C$12)*0.5))*24.6*7/1000</f>
        <v>2.8488049233627497</v>
      </c>
      <c r="G89" s="83"/>
      <c r="H89" s="83"/>
      <c r="I89" s="1" t="s">
        <v>225</v>
      </c>
    </row>
    <row r="90" spans="1:10" ht="15.6" x14ac:dyDescent="0.25">
      <c r="A90" s="63"/>
      <c r="B90" s="21" t="s">
        <v>201</v>
      </c>
      <c r="C90" s="35"/>
      <c r="D90" s="53"/>
      <c r="E90" s="83">
        <f>$J90</f>
        <v>7173</v>
      </c>
      <c r="F90" s="83">
        <f t="shared" ref="F90:G90" si="46">$J90</f>
        <v>7173</v>
      </c>
      <c r="G90" s="83">
        <f t="shared" si="46"/>
        <v>7173</v>
      </c>
      <c r="H90" s="83"/>
      <c r="J90" s="1">
        <f>'Расценки ремонт'!F499</f>
        <v>7173</v>
      </c>
    </row>
    <row r="91" spans="1:10" s="3" customFormat="1" ht="15.6" x14ac:dyDescent="0.25">
      <c r="A91" s="56"/>
      <c r="B91" s="32" t="s">
        <v>202</v>
      </c>
      <c r="C91" s="56"/>
      <c r="D91" s="50"/>
      <c r="E91" s="85">
        <f>E89*E90</f>
        <v>8967.4486004867758</v>
      </c>
      <c r="F91" s="85">
        <f t="shared" ref="F91:G91" si="47">F89*F90</f>
        <v>20434.477715281002</v>
      </c>
      <c r="G91" s="85">
        <f t="shared" si="47"/>
        <v>0</v>
      </c>
      <c r="H91" s="86"/>
    </row>
    <row r="92" spans="1:10" ht="15.6" x14ac:dyDescent="0.25">
      <c r="A92" s="20">
        <v>25</v>
      </c>
      <c r="B92" s="27" t="s">
        <v>316</v>
      </c>
      <c r="C92" s="20" t="s">
        <v>306</v>
      </c>
      <c r="D92" s="51"/>
      <c r="E92" s="82">
        <f>[1]Свод!$N$11</f>
        <v>29</v>
      </c>
      <c r="F92" s="82">
        <f>[1]Свод!$N$12</f>
        <v>6</v>
      </c>
      <c r="G92" s="82">
        <f>[1]Свод!$N$15</f>
        <v>0</v>
      </c>
      <c r="H92" s="82"/>
    </row>
    <row r="93" spans="1:10" ht="15.6" x14ac:dyDescent="0.25">
      <c r="A93" s="20"/>
      <c r="B93" s="21" t="s">
        <v>201</v>
      </c>
      <c r="C93" s="20" t="s">
        <v>320</v>
      </c>
      <c r="D93" s="51"/>
      <c r="E93" s="83">
        <f>$J93</f>
        <v>96084</v>
      </c>
      <c r="F93" s="83">
        <f t="shared" ref="F93:G93" si="48">$J93</f>
        <v>96084</v>
      </c>
      <c r="G93" s="83">
        <f t="shared" si="48"/>
        <v>96084</v>
      </c>
      <c r="H93" s="82"/>
      <c r="J93" s="1">
        <f>'Расценки ремонт'!F539</f>
        <v>96084</v>
      </c>
    </row>
    <row r="94" spans="1:10" s="3" customFormat="1" ht="15.6" x14ac:dyDescent="0.25">
      <c r="A94" s="56"/>
      <c r="B94" s="32" t="s">
        <v>202</v>
      </c>
      <c r="C94" s="56"/>
      <c r="D94" s="50"/>
      <c r="E94" s="85">
        <f>E92*E93</f>
        <v>2786436</v>
      </c>
      <c r="F94" s="85">
        <f t="shared" ref="F94:G94" si="49">F92*F93</f>
        <v>576504</v>
      </c>
      <c r="G94" s="85">
        <f t="shared" si="49"/>
        <v>0</v>
      </c>
      <c r="H94" s="85"/>
    </row>
    <row r="95" spans="1:10" ht="15.6" x14ac:dyDescent="0.25">
      <c r="A95" s="47">
        <v>26</v>
      </c>
      <c r="B95" s="26" t="s">
        <v>364</v>
      </c>
      <c r="C95" s="12"/>
      <c r="D95" s="51" t="s">
        <v>28</v>
      </c>
      <c r="E95" s="82"/>
      <c r="F95" s="83"/>
      <c r="G95" s="83">
        <f>[2]Разметка!$E$16</f>
        <v>0</v>
      </c>
      <c r="H95" s="83"/>
    </row>
    <row r="96" spans="1:10" ht="41.4" x14ac:dyDescent="0.25">
      <c r="A96" s="63" t="s">
        <v>367</v>
      </c>
      <c r="B96" s="72" t="s">
        <v>242</v>
      </c>
      <c r="C96" s="38" t="s">
        <v>248</v>
      </c>
      <c r="D96" s="51"/>
      <c r="E96" s="83">
        <f>[2]Разметка!$C$6</f>
        <v>3.7594499999999997</v>
      </c>
      <c r="F96" s="83">
        <f>[2]Разметка!$D$6</f>
        <v>2.1353</v>
      </c>
      <c r="G96" s="83"/>
      <c r="H96" s="83"/>
    </row>
    <row r="97" spans="1:10" ht="15.6" x14ac:dyDescent="0.25">
      <c r="A97" s="63"/>
      <c r="B97" s="21" t="s">
        <v>201</v>
      </c>
      <c r="C97" s="38" t="s">
        <v>251</v>
      </c>
      <c r="D97" s="51"/>
      <c r="E97" s="83">
        <f>$J97</f>
        <v>13666</v>
      </c>
      <c r="F97" s="83">
        <f t="shared" ref="F97:G97" si="50">$J97</f>
        <v>13666</v>
      </c>
      <c r="G97" s="83">
        <f t="shared" si="50"/>
        <v>13666</v>
      </c>
      <c r="H97" s="83"/>
      <c r="J97" s="1">
        <f>'Расценки ремонт'!F580</f>
        <v>13666</v>
      </c>
    </row>
    <row r="98" spans="1:10" s="3" customFormat="1" ht="15.6" x14ac:dyDescent="0.25">
      <c r="A98" s="64"/>
      <c r="B98" s="32" t="s">
        <v>202</v>
      </c>
      <c r="C98" s="57"/>
      <c r="D98" s="67"/>
      <c r="E98" s="86">
        <f>E96*E97</f>
        <v>51376.643699999993</v>
      </c>
      <c r="F98" s="86">
        <f t="shared" ref="F98:G98" si="51">F96*F97</f>
        <v>29181.0098</v>
      </c>
      <c r="G98" s="86">
        <f t="shared" si="51"/>
        <v>0</v>
      </c>
      <c r="H98" s="86"/>
    </row>
    <row r="99" spans="1:10" ht="41.4" x14ac:dyDescent="0.25">
      <c r="A99" s="63" t="s">
        <v>368</v>
      </c>
      <c r="B99" s="72" t="s">
        <v>243</v>
      </c>
      <c r="C99" s="38" t="s">
        <v>248</v>
      </c>
      <c r="D99" s="51"/>
      <c r="E99" s="83">
        <f>[2]Разметка!$C$7</f>
        <v>15.037799999999999</v>
      </c>
      <c r="F99" s="83">
        <f>[2]Разметка!$D$7</f>
        <v>15.501599999999998</v>
      </c>
      <c r="G99" s="83"/>
      <c r="H99" s="83"/>
    </row>
    <row r="100" spans="1:10" ht="15.6" x14ac:dyDescent="0.25">
      <c r="A100" s="63"/>
      <c r="B100" s="21" t="s">
        <v>201</v>
      </c>
      <c r="C100" s="38" t="s">
        <v>251</v>
      </c>
      <c r="D100" s="51"/>
      <c r="E100" s="83">
        <f>$J100</f>
        <v>13666</v>
      </c>
      <c r="F100" s="83">
        <f t="shared" ref="F100:G100" si="52">$J100</f>
        <v>13666</v>
      </c>
      <c r="G100" s="83">
        <f t="shared" si="52"/>
        <v>13666</v>
      </c>
      <c r="H100" s="83"/>
      <c r="J100" s="1">
        <f>'Расценки ремонт'!F580</f>
        <v>13666</v>
      </c>
    </row>
    <row r="101" spans="1:10" ht="15.6" x14ac:dyDescent="0.25">
      <c r="A101" s="63"/>
      <c r="B101" s="32" t="s">
        <v>202</v>
      </c>
      <c r="C101" s="53"/>
      <c r="D101" s="51"/>
      <c r="E101" s="86">
        <f>E100*E99</f>
        <v>205506.57479999997</v>
      </c>
      <c r="F101" s="86">
        <f t="shared" ref="F101:G101" si="53">F100*F99</f>
        <v>211844.86559999996</v>
      </c>
      <c r="G101" s="86">
        <f t="shared" si="53"/>
        <v>0</v>
      </c>
      <c r="H101" s="83"/>
    </row>
    <row r="102" spans="1:10" ht="41.4" x14ac:dyDescent="0.25">
      <c r="A102" s="63" t="s">
        <v>369</v>
      </c>
      <c r="B102" s="72" t="s">
        <v>244</v>
      </c>
      <c r="C102" s="38" t="s">
        <v>248</v>
      </c>
      <c r="D102" s="51"/>
      <c r="E102" s="83">
        <f>[2]Разметка!$C$8</f>
        <v>0.84587625</v>
      </c>
      <c r="F102" s="83">
        <f>[2]Разметка!$D$8</f>
        <v>0.53382499999999999</v>
      </c>
      <c r="G102" s="83"/>
      <c r="H102" s="83"/>
    </row>
    <row r="103" spans="1:10" ht="15.6" x14ac:dyDescent="0.25">
      <c r="A103" s="63"/>
      <c r="B103" s="21" t="s">
        <v>201</v>
      </c>
      <c r="C103" s="38" t="s">
        <v>251</v>
      </c>
      <c r="D103" s="51"/>
      <c r="E103" s="83">
        <f>$J103</f>
        <v>13666</v>
      </c>
      <c r="F103" s="83">
        <f t="shared" ref="F103:G103" si="54">$J103</f>
        <v>13666</v>
      </c>
      <c r="G103" s="83">
        <f t="shared" si="54"/>
        <v>13666</v>
      </c>
      <c r="H103" s="83"/>
      <c r="J103" s="1">
        <f>'Расценки ремонт'!F580</f>
        <v>13666</v>
      </c>
    </row>
    <row r="104" spans="1:10" ht="15.6" x14ac:dyDescent="0.25">
      <c r="A104" s="63"/>
      <c r="B104" s="32" t="s">
        <v>202</v>
      </c>
      <c r="C104" s="53"/>
      <c r="D104" s="51"/>
      <c r="E104" s="86">
        <f>E102*E103</f>
        <v>11559.7448325</v>
      </c>
      <c r="F104" s="86">
        <f t="shared" ref="F104:G104" si="55">F102*F103</f>
        <v>7295.25245</v>
      </c>
      <c r="G104" s="86">
        <f t="shared" si="55"/>
        <v>0</v>
      </c>
      <c r="H104" s="83"/>
    </row>
    <row r="105" spans="1:10" ht="62.4" x14ac:dyDescent="0.25">
      <c r="A105" s="63" t="s">
        <v>370</v>
      </c>
      <c r="B105" s="32" t="s">
        <v>245</v>
      </c>
      <c r="C105" s="38" t="s">
        <v>249</v>
      </c>
      <c r="D105" s="51"/>
      <c r="E105" s="83">
        <f>[2]Разметка!$C$9</f>
        <v>0.57999999999999996</v>
      </c>
      <c r="F105" s="83">
        <f>[2]Разметка!$D$9</f>
        <v>0.12</v>
      </c>
      <c r="G105" s="83"/>
      <c r="H105" s="83"/>
    </row>
    <row r="106" spans="1:10" ht="15.6" x14ac:dyDescent="0.25">
      <c r="A106" s="63"/>
      <c r="B106" s="21" t="s">
        <v>201</v>
      </c>
      <c r="C106" s="38" t="s">
        <v>252</v>
      </c>
      <c r="D106" s="51"/>
      <c r="E106" s="83">
        <f>$J106</f>
        <v>45150</v>
      </c>
      <c r="F106" s="83">
        <f t="shared" ref="F106:G106" si="56">$J106</f>
        <v>45150</v>
      </c>
      <c r="G106" s="83">
        <f t="shared" si="56"/>
        <v>45150</v>
      </c>
      <c r="H106" s="83"/>
      <c r="J106" s="1">
        <f>'Расценки ремонт'!F600</f>
        <v>45150</v>
      </c>
    </row>
    <row r="107" spans="1:10" ht="15.6" x14ac:dyDescent="0.25">
      <c r="A107" s="63"/>
      <c r="B107" s="32" t="s">
        <v>202</v>
      </c>
      <c r="C107" s="53"/>
      <c r="D107" s="51"/>
      <c r="E107" s="86">
        <f>E105*E106</f>
        <v>26187</v>
      </c>
      <c r="F107" s="86">
        <f t="shared" ref="F107:G107" si="57">F105*F106</f>
        <v>5418</v>
      </c>
      <c r="G107" s="86">
        <f t="shared" si="57"/>
        <v>0</v>
      </c>
      <c r="H107" s="83"/>
    </row>
    <row r="108" spans="1:10" ht="27.6" x14ac:dyDescent="0.25">
      <c r="A108" s="63" t="s">
        <v>371</v>
      </c>
      <c r="B108" s="72" t="s">
        <v>246</v>
      </c>
      <c r="C108" s="40" t="s">
        <v>250</v>
      </c>
      <c r="D108" s="51"/>
      <c r="E108" s="83">
        <f>[2]Разметка!$C$10</f>
        <v>0.52606000000000008</v>
      </c>
      <c r="F108" s="83">
        <f>[2]Разметка!$D$10</f>
        <v>0.10884000000000001</v>
      </c>
      <c r="G108" s="83"/>
      <c r="H108" s="83"/>
    </row>
    <row r="109" spans="1:10" ht="15.6" x14ac:dyDescent="0.25">
      <c r="A109" s="63"/>
      <c r="B109" s="21" t="s">
        <v>201</v>
      </c>
      <c r="C109" s="38" t="s">
        <v>253</v>
      </c>
      <c r="D109" s="51"/>
      <c r="E109" s="83">
        <f>$J109</f>
        <v>172672</v>
      </c>
      <c r="F109" s="83">
        <f t="shared" ref="F109:G109" si="58">$J109</f>
        <v>172672</v>
      </c>
      <c r="G109" s="83">
        <f t="shared" si="58"/>
        <v>172672</v>
      </c>
      <c r="H109" s="83"/>
      <c r="J109" s="1">
        <f>'Расценки ремонт'!F617</f>
        <v>172672</v>
      </c>
    </row>
    <row r="110" spans="1:10" ht="15.6" x14ac:dyDescent="0.25">
      <c r="A110" s="63"/>
      <c r="B110" s="32" t="s">
        <v>202</v>
      </c>
      <c r="C110" s="68"/>
      <c r="D110" s="51"/>
      <c r="E110" s="86">
        <f>E108*E109</f>
        <v>90835.832320000016</v>
      </c>
      <c r="F110" s="86">
        <f t="shared" ref="F110:G110" si="59">F108*F109</f>
        <v>18793.620480000001</v>
      </c>
      <c r="G110" s="86">
        <f t="shared" si="59"/>
        <v>0</v>
      </c>
      <c r="H110" s="83"/>
    </row>
    <row r="111" spans="1:10" s="3" customFormat="1" ht="15.6" x14ac:dyDescent="0.25">
      <c r="A111" s="64"/>
      <c r="B111" s="32" t="s">
        <v>247</v>
      </c>
      <c r="C111" s="68"/>
      <c r="D111" s="50"/>
      <c r="E111" s="86">
        <f>E98+E101+E104+E107+E110</f>
        <v>385465.7956525</v>
      </c>
      <c r="F111" s="86">
        <f t="shared" ref="F111:G111" si="60">F98+F101+F104+F107+F110</f>
        <v>272532.74832999997</v>
      </c>
      <c r="G111" s="86">
        <f t="shared" si="60"/>
        <v>0</v>
      </c>
      <c r="H111" s="86"/>
    </row>
    <row r="112" spans="1:10" ht="15.6" x14ac:dyDescent="0.25">
      <c r="A112" s="47">
        <v>27</v>
      </c>
      <c r="B112" s="26" t="s">
        <v>321</v>
      </c>
      <c r="C112" s="245" t="s">
        <v>55</v>
      </c>
      <c r="D112" s="51" t="s">
        <v>28</v>
      </c>
      <c r="E112" s="82">
        <f>[1]Свод!$U$11</f>
        <v>2</v>
      </c>
      <c r="F112" s="83">
        <v>0</v>
      </c>
      <c r="G112" s="83">
        <f>[1]Свод!$U$14</f>
        <v>2</v>
      </c>
      <c r="H112" s="83"/>
    </row>
    <row r="113" spans="1:10" ht="15.6" x14ac:dyDescent="0.25">
      <c r="A113" s="63"/>
      <c r="B113" s="21" t="s">
        <v>201</v>
      </c>
      <c r="C113" s="245" t="s">
        <v>307</v>
      </c>
      <c r="D113" s="51"/>
      <c r="E113" s="83">
        <f>$J113</f>
        <v>22767</v>
      </c>
      <c r="F113" s="83">
        <f t="shared" ref="F113:G113" si="61">$J113</f>
        <v>22767</v>
      </c>
      <c r="G113" s="83">
        <f t="shared" si="61"/>
        <v>22767</v>
      </c>
      <c r="H113" s="83"/>
      <c r="J113" s="1">
        <f>'Расценки ремонт'!F798+'Расценки ремонт'!F812+'Расценки ремонт'!F827+'Расценки ремонт'!F858+'Расценки ремонт'!F874+'Расценки ремонт'!F888+'Расценки ремонт'!F902</f>
        <v>22767</v>
      </c>
    </row>
    <row r="114" spans="1:10" s="3" customFormat="1" ht="15.6" x14ac:dyDescent="0.25">
      <c r="A114" s="64"/>
      <c r="B114" s="32" t="s">
        <v>202</v>
      </c>
      <c r="C114" s="68"/>
      <c r="D114" s="50"/>
      <c r="E114" s="86">
        <f>E112*E113</f>
        <v>45534</v>
      </c>
      <c r="F114" s="86">
        <f t="shared" ref="F114:G114" si="62">F112*F113</f>
        <v>0</v>
      </c>
      <c r="G114" s="86">
        <f t="shared" si="62"/>
        <v>45534</v>
      </c>
      <c r="H114" s="86"/>
    </row>
    <row r="115" spans="1:10" ht="15.6" x14ac:dyDescent="0.25">
      <c r="A115" s="47">
        <v>28</v>
      </c>
      <c r="B115" s="26" t="s">
        <v>34</v>
      </c>
      <c r="C115" s="12"/>
      <c r="D115" s="51" t="s">
        <v>28</v>
      </c>
      <c r="E115" s="82"/>
      <c r="F115" s="83"/>
      <c r="G115" s="83"/>
      <c r="H115" s="83"/>
    </row>
    <row r="116" spans="1:10" ht="31.2" x14ac:dyDescent="0.25">
      <c r="A116" s="47" t="s">
        <v>372</v>
      </c>
      <c r="B116" s="246" t="s">
        <v>298</v>
      </c>
      <c r="C116" s="25" t="s">
        <v>306</v>
      </c>
      <c r="D116" s="51"/>
      <c r="E116" s="82">
        <f>[1]Свод!$S$11</f>
        <v>80</v>
      </c>
      <c r="F116" s="82">
        <f>[1]Свод!$S$12</f>
        <v>120</v>
      </c>
      <c r="G116" s="82">
        <f>[1]Свод!$S$15</f>
        <v>470</v>
      </c>
      <c r="H116" s="82"/>
    </row>
    <row r="117" spans="1:10" ht="15.6" x14ac:dyDescent="0.25">
      <c r="A117" s="47"/>
      <c r="B117" s="33" t="s">
        <v>201</v>
      </c>
      <c r="C117" s="25" t="s">
        <v>307</v>
      </c>
      <c r="D117" s="51"/>
      <c r="E117" s="83">
        <f>$J117</f>
        <v>14883.79</v>
      </c>
      <c r="F117" s="83">
        <f t="shared" ref="F117:G117" si="63">$J117</f>
        <v>14883.79</v>
      </c>
      <c r="G117" s="83">
        <f t="shared" si="63"/>
        <v>14883.79</v>
      </c>
      <c r="H117" s="82"/>
      <c r="J117" s="1">
        <f>'Расценки ремонт'!F951</f>
        <v>14883.79</v>
      </c>
    </row>
    <row r="118" spans="1:10" s="3" customFormat="1" ht="15.6" x14ac:dyDescent="0.25">
      <c r="A118" s="65"/>
      <c r="B118" s="27" t="s">
        <v>254</v>
      </c>
      <c r="C118" s="25"/>
      <c r="D118" s="50"/>
      <c r="E118" s="85">
        <f>E116*E117</f>
        <v>1190703.2000000002</v>
      </c>
      <c r="F118" s="85">
        <f t="shared" ref="F118:G118" si="64">F116*F117</f>
        <v>1786054.8</v>
      </c>
      <c r="G118" s="85">
        <f t="shared" si="64"/>
        <v>6995381.3000000007</v>
      </c>
      <c r="H118" s="85"/>
    </row>
    <row r="119" spans="1:10" ht="26.4" x14ac:dyDescent="0.25">
      <c r="A119" s="47" t="s">
        <v>373</v>
      </c>
      <c r="B119" s="26" t="s">
        <v>299</v>
      </c>
      <c r="C119" s="25" t="s">
        <v>308</v>
      </c>
      <c r="D119" s="51" t="s">
        <v>303</v>
      </c>
      <c r="E119" s="82">
        <f>E116*2</f>
        <v>160</v>
      </c>
      <c r="F119" s="82">
        <f t="shared" ref="F119:G119" si="65">F116*2</f>
        <v>240</v>
      </c>
      <c r="G119" s="82">
        <f t="shared" si="65"/>
        <v>940</v>
      </c>
      <c r="H119" s="82"/>
    </row>
    <row r="120" spans="1:10" ht="15.6" x14ac:dyDescent="0.25">
      <c r="A120" s="47"/>
      <c r="B120" s="33" t="s">
        <v>201</v>
      </c>
      <c r="C120" s="25" t="s">
        <v>309</v>
      </c>
      <c r="D120" s="51"/>
      <c r="E120" s="83">
        <f>$J120</f>
        <v>1081</v>
      </c>
      <c r="F120" s="83">
        <f t="shared" ref="F120:G120" si="66">$J120</f>
        <v>1081</v>
      </c>
      <c r="G120" s="83">
        <f t="shared" si="66"/>
        <v>1081</v>
      </c>
      <c r="H120" s="82"/>
      <c r="J120" s="1">
        <f>'Расценки ремонт'!F1000</f>
        <v>1081</v>
      </c>
    </row>
    <row r="121" spans="1:10" s="3" customFormat="1" ht="15.6" x14ac:dyDescent="0.25">
      <c r="A121" s="11"/>
      <c r="B121" s="27" t="s">
        <v>254</v>
      </c>
      <c r="C121" s="25"/>
      <c r="D121" s="10"/>
      <c r="E121" s="88">
        <f>E119*E120</f>
        <v>172960</v>
      </c>
      <c r="F121" s="88">
        <f t="shared" ref="F121:G121" si="67">F119*F120</f>
        <v>259440</v>
      </c>
      <c r="G121" s="88">
        <f t="shared" si="67"/>
        <v>1016140</v>
      </c>
      <c r="H121" s="88"/>
    </row>
    <row r="122" spans="1:10" ht="15.6" x14ac:dyDescent="0.25">
      <c r="A122" s="19" t="s">
        <v>375</v>
      </c>
      <c r="B122" s="26" t="s">
        <v>300</v>
      </c>
      <c r="C122" s="25" t="s">
        <v>306</v>
      </c>
      <c r="D122" s="52"/>
      <c r="E122" s="84">
        <f>[1]СНО!$C$6</f>
        <v>10</v>
      </c>
      <c r="F122" s="84">
        <f>[1]СНО!$D$6</f>
        <v>10</v>
      </c>
      <c r="G122" s="84"/>
      <c r="H122" s="84"/>
    </row>
    <row r="123" spans="1:10" ht="15.6" x14ac:dyDescent="0.25">
      <c r="A123" s="19"/>
      <c r="B123" s="33" t="s">
        <v>201</v>
      </c>
      <c r="C123" s="25" t="s">
        <v>307</v>
      </c>
      <c r="D123" s="52"/>
      <c r="E123" s="83">
        <f>$J123</f>
        <v>81381</v>
      </c>
      <c r="F123" s="83">
        <f t="shared" ref="F123:G123" si="68">$J123</f>
        <v>81381</v>
      </c>
      <c r="G123" s="83">
        <f t="shared" si="68"/>
        <v>81381</v>
      </c>
      <c r="H123" s="84"/>
      <c r="J123" s="1">
        <f>'Расценки ремонт'!F1015+'Расценки ремонт'!F1030+'Расценки ремонт'!F1052</f>
        <v>81381</v>
      </c>
    </row>
    <row r="124" spans="1:10" s="3" customFormat="1" ht="15.6" x14ac:dyDescent="0.25">
      <c r="A124" s="11"/>
      <c r="B124" s="27" t="s">
        <v>254</v>
      </c>
      <c r="C124" s="25"/>
      <c r="D124" s="10"/>
      <c r="E124" s="88">
        <f>E122*E123</f>
        <v>813810</v>
      </c>
      <c r="F124" s="88">
        <f t="shared" ref="F124:G124" si="69">F122*F123</f>
        <v>813810</v>
      </c>
      <c r="G124" s="88">
        <f t="shared" si="69"/>
        <v>0</v>
      </c>
      <c r="H124" s="88"/>
    </row>
    <row r="125" spans="1:10" ht="15.6" x14ac:dyDescent="0.25">
      <c r="A125" s="19" t="s">
        <v>376</v>
      </c>
      <c r="B125" s="26" t="s">
        <v>301</v>
      </c>
      <c r="C125" s="25" t="s">
        <v>306</v>
      </c>
      <c r="D125" s="52"/>
      <c r="E125" s="84">
        <f>[1]СНО!$C$5+[1]СНО!$C$7</f>
        <v>70</v>
      </c>
      <c r="F125" s="84">
        <f>[1]СНО!$D$5+[1]СНО!$D$7</f>
        <v>110</v>
      </c>
      <c r="G125" s="84">
        <f>[1]СНО!$E$7</f>
        <v>470</v>
      </c>
      <c r="H125" s="84"/>
    </row>
    <row r="126" spans="1:10" ht="15.6" x14ac:dyDescent="0.25">
      <c r="A126" s="19"/>
      <c r="B126" s="33" t="s">
        <v>201</v>
      </c>
      <c r="C126" s="25" t="s">
        <v>307</v>
      </c>
      <c r="D126" s="52"/>
      <c r="E126" s="83">
        <f>$J126</f>
        <v>18123</v>
      </c>
      <c r="F126" s="83">
        <f t="shared" ref="F126:G126" si="70">$J126</f>
        <v>18123</v>
      </c>
      <c r="G126" s="83">
        <f t="shared" si="70"/>
        <v>18123</v>
      </c>
      <c r="H126" s="84"/>
      <c r="J126" s="1">
        <f>'Расценки ремонт'!F1067+'Расценки ремонт'!F1095+'Расценки ремонт'!F1030</f>
        <v>18123</v>
      </c>
    </row>
    <row r="127" spans="1:10" s="3" customFormat="1" ht="15.6" x14ac:dyDescent="0.25">
      <c r="A127" s="11"/>
      <c r="B127" s="27" t="s">
        <v>254</v>
      </c>
      <c r="C127" s="25"/>
      <c r="D127" s="10"/>
      <c r="E127" s="88">
        <f>E125*E126</f>
        <v>1268610</v>
      </c>
      <c r="F127" s="88">
        <f t="shared" ref="F127:G127" si="71">F125*F126</f>
        <v>1993530</v>
      </c>
      <c r="G127" s="88">
        <f t="shared" si="71"/>
        <v>8517810</v>
      </c>
      <c r="H127" s="88"/>
    </row>
    <row r="128" spans="1:10" ht="31.2" x14ac:dyDescent="0.25">
      <c r="A128" s="19" t="s">
        <v>374</v>
      </c>
      <c r="B128" s="26" t="s">
        <v>302</v>
      </c>
      <c r="C128" s="25" t="s">
        <v>310</v>
      </c>
      <c r="D128" s="52" t="s">
        <v>305</v>
      </c>
      <c r="E128" s="84">
        <f>[1]Свод!$T$11/1000</f>
        <v>2.76</v>
      </c>
      <c r="F128" s="84">
        <f>[1]Свод!$T$12/1000</f>
        <v>4.1399999999999997</v>
      </c>
      <c r="G128" s="84">
        <f>[1]Свод!$T$15/1000</f>
        <v>16.215</v>
      </c>
      <c r="H128" s="84"/>
    </row>
    <row r="129" spans="1:10" ht="15.6" x14ac:dyDescent="0.25">
      <c r="A129" s="19"/>
      <c r="B129" s="33" t="s">
        <v>201</v>
      </c>
      <c r="C129" s="25" t="s">
        <v>311</v>
      </c>
      <c r="D129" s="52"/>
      <c r="E129" s="83">
        <f>$J129</f>
        <v>251603.22115904</v>
      </c>
      <c r="F129" s="83">
        <f t="shared" ref="F129:G129" si="72">$J129</f>
        <v>251603.22115904</v>
      </c>
      <c r="G129" s="83">
        <f t="shared" si="72"/>
        <v>251603.22115904</v>
      </c>
      <c r="H129" s="84"/>
      <c r="J129" s="1">
        <f>'Расценки ремонт'!F1136+'Расценки ремонт'!F1110</f>
        <v>251603.22115904</v>
      </c>
    </row>
    <row r="130" spans="1:10" s="3" customFormat="1" ht="15.6" x14ac:dyDescent="0.25">
      <c r="A130" s="11"/>
      <c r="B130" s="27" t="s">
        <v>254</v>
      </c>
      <c r="C130" s="12"/>
      <c r="D130" s="10"/>
      <c r="E130" s="88">
        <f>E128*E129</f>
        <v>694424.89039895032</v>
      </c>
      <c r="F130" s="88">
        <f t="shared" ref="F130:G130" si="73">F128*F129</f>
        <v>1041637.3355984255</v>
      </c>
      <c r="G130" s="88">
        <f t="shared" si="73"/>
        <v>4079746.2310938337</v>
      </c>
      <c r="H130" s="88"/>
    </row>
    <row r="131" spans="1:10" ht="15.6" x14ac:dyDescent="0.25">
      <c r="A131" s="19"/>
      <c r="B131" s="32" t="s">
        <v>304</v>
      </c>
      <c r="C131" s="12"/>
      <c r="D131" s="15"/>
      <c r="E131" s="88">
        <f>E130+E127+E124+E121+E118</f>
        <v>4140508.0903989505</v>
      </c>
      <c r="F131" s="88">
        <f t="shared" ref="F131:G131" si="74">F130+F127+F124+F121+F118</f>
        <v>5894472.1355984258</v>
      </c>
      <c r="G131" s="88">
        <f t="shared" si="74"/>
        <v>20609077.531093836</v>
      </c>
      <c r="H131" s="89"/>
    </row>
    <row r="132" spans="1:10" ht="15.6" x14ac:dyDescent="0.3">
      <c r="A132" s="11"/>
      <c r="B132" s="118" t="s">
        <v>30</v>
      </c>
      <c r="C132" s="118"/>
      <c r="D132" s="118"/>
      <c r="E132" s="88">
        <f>E22+E25+E28+E31+E34+E37+E43+E46+E49+E52+E55+E58+E61+E64+E67+E70+E73+E76+E79+E82+E85+E88+E91+E111+E114+E131+E94+E40</f>
        <v>92150341.826708615</v>
      </c>
      <c r="F132" s="88">
        <f t="shared" ref="F132:H132" si="75">F22+F25+F28+F31+F34+F37+F43+F46+F49+F52+F55+F58+F61+F64+F67+F70+F73+F76+F79+F82+F85+F88+F91+F111+F114+F131+F94+F40</f>
        <v>70372657.960956022</v>
      </c>
      <c r="G132" s="88">
        <f t="shared" si="75"/>
        <v>69034084.634738281</v>
      </c>
      <c r="H132" s="88">
        <f t="shared" si="75"/>
        <v>19989792.335252415</v>
      </c>
    </row>
    <row r="133" spans="1:10" ht="15.6" x14ac:dyDescent="0.3">
      <c r="A133" s="54"/>
      <c r="B133" s="119" t="s">
        <v>315</v>
      </c>
      <c r="C133" s="120"/>
      <c r="D133" s="121"/>
      <c r="E133" s="90">
        <f>[1]Свод!$D$11/1000</f>
        <v>7.5188999999999995</v>
      </c>
      <c r="F133" s="90">
        <f>[1]Свод!$D$12/1000</f>
        <v>7.750799999999999</v>
      </c>
      <c r="G133" s="115">
        <f>[1]Свод!$D$15/1000</f>
        <v>46.263980000000004</v>
      </c>
      <c r="H133" s="116"/>
    </row>
    <row r="134" spans="1:10" ht="15.6" x14ac:dyDescent="0.3">
      <c r="A134" s="11"/>
      <c r="B134" s="122" t="s">
        <v>314</v>
      </c>
      <c r="C134" s="122"/>
      <c r="D134" s="122"/>
      <c r="E134" s="88">
        <f>E132/(E133)/1000</f>
        <v>12255.827558114701</v>
      </c>
      <c r="F134" s="88">
        <f>F132/(F133)/1000</f>
        <v>9079.4057337250397</v>
      </c>
      <c r="G134" s="115">
        <f>(G132+H132)/(G133)/1000</f>
        <v>1924.2589368660176</v>
      </c>
      <c r="H134" s="116"/>
    </row>
    <row r="135" spans="1:10" ht="29.4" customHeight="1" x14ac:dyDescent="0.3">
      <c r="A135" s="11"/>
      <c r="B135" s="114" t="s">
        <v>313</v>
      </c>
      <c r="C135" s="114"/>
      <c r="D135" s="114"/>
      <c r="E135" s="88">
        <v>19901.021400000001</v>
      </c>
      <c r="F135" s="90">
        <v>14412.995999999999</v>
      </c>
      <c r="G135" s="115">
        <v>5543.46</v>
      </c>
      <c r="H135" s="116"/>
    </row>
    <row r="136" spans="1:10" x14ac:dyDescent="0.25">
      <c r="E136" s="66"/>
    </row>
    <row r="137" spans="1:10" x14ac:dyDescent="0.25">
      <c r="B137" s="75" t="s">
        <v>346</v>
      </c>
      <c r="E137" s="46">
        <f>E133/'Межремонтные сроки'!D7</f>
        <v>0.62657499999999999</v>
      </c>
      <c r="F137" s="46">
        <f>F133/'Межремонтные сроки'!E7</f>
        <v>0.64589999999999992</v>
      </c>
      <c r="G137" s="46">
        <f>G133/'Межремонтные сроки'!F7</f>
        <v>9.252796</v>
      </c>
    </row>
  </sheetData>
  <mergeCells count="8">
    <mergeCell ref="B135:D135"/>
    <mergeCell ref="G135:H135"/>
    <mergeCell ref="A1:H1"/>
    <mergeCell ref="B132:D132"/>
    <mergeCell ref="B133:D133"/>
    <mergeCell ref="G133:H133"/>
    <mergeCell ref="B134:D134"/>
    <mergeCell ref="G134:H134"/>
  </mergeCells>
  <hyperlinks>
    <hyperlink ref="J23" r:id="rId1" location="i5392857"/>
  </hyperlinks>
  <pageMargins left="0.70866141732283472" right="0.70866141732283472" top="0.74803149606299213" bottom="0.74803149606299213" header="0.31496062992125984" footer="0.31496062992125984"/>
  <pageSetup paperSize="9" scale="85" fitToHeight="1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0"/>
  <sheetViews>
    <sheetView topLeftCell="A562" workbookViewId="0">
      <selection activeCell="F580" sqref="F580:G580"/>
    </sheetView>
  </sheetViews>
  <sheetFormatPr defaultColWidth="9.109375" defaultRowHeight="13.8" x14ac:dyDescent="0.25"/>
  <cols>
    <col min="1" max="1" width="4" style="91" customWidth="1"/>
    <col min="2" max="2" width="11.5546875" style="91" customWidth="1"/>
    <col min="3" max="3" width="19.109375" style="91" customWidth="1"/>
    <col min="4" max="11" width="7.88671875" style="91" customWidth="1"/>
    <col min="12" max="12" width="33.21875" style="111" customWidth="1"/>
    <col min="13" max="256" width="9.109375" style="91"/>
    <col min="257" max="257" width="4" style="91" customWidth="1"/>
    <col min="258" max="258" width="11.5546875" style="91" customWidth="1"/>
    <col min="259" max="259" width="19.109375" style="91" customWidth="1"/>
    <col min="260" max="267" width="7.88671875" style="91" customWidth="1"/>
    <col min="268" max="512" width="9.109375" style="91"/>
    <col min="513" max="513" width="4" style="91" customWidth="1"/>
    <col min="514" max="514" width="11.5546875" style="91" customWidth="1"/>
    <col min="515" max="515" width="19.109375" style="91" customWidth="1"/>
    <col min="516" max="523" width="7.88671875" style="91" customWidth="1"/>
    <col min="524" max="768" width="9.109375" style="91"/>
    <col min="769" max="769" width="4" style="91" customWidth="1"/>
    <col min="770" max="770" width="11.5546875" style="91" customWidth="1"/>
    <col min="771" max="771" width="19.109375" style="91" customWidth="1"/>
    <col min="772" max="779" width="7.88671875" style="91" customWidth="1"/>
    <col min="780" max="1024" width="9.109375" style="91"/>
    <col min="1025" max="1025" width="4" style="91" customWidth="1"/>
    <col min="1026" max="1026" width="11.5546875" style="91" customWidth="1"/>
    <col min="1027" max="1027" width="19.109375" style="91" customWidth="1"/>
    <col min="1028" max="1035" width="7.88671875" style="91" customWidth="1"/>
    <col min="1036" max="1280" width="9.109375" style="91"/>
    <col min="1281" max="1281" width="4" style="91" customWidth="1"/>
    <col min="1282" max="1282" width="11.5546875" style="91" customWidth="1"/>
    <col min="1283" max="1283" width="19.109375" style="91" customWidth="1"/>
    <col min="1284" max="1291" width="7.88671875" style="91" customWidth="1"/>
    <col min="1292" max="1536" width="9.109375" style="91"/>
    <col min="1537" max="1537" width="4" style="91" customWidth="1"/>
    <col min="1538" max="1538" width="11.5546875" style="91" customWidth="1"/>
    <col min="1539" max="1539" width="19.109375" style="91" customWidth="1"/>
    <col min="1540" max="1547" width="7.88671875" style="91" customWidth="1"/>
    <col min="1548" max="1792" width="9.109375" style="91"/>
    <col min="1793" max="1793" width="4" style="91" customWidth="1"/>
    <col min="1794" max="1794" width="11.5546875" style="91" customWidth="1"/>
    <col min="1795" max="1795" width="19.109375" style="91" customWidth="1"/>
    <col min="1796" max="1803" width="7.88671875" style="91" customWidth="1"/>
    <col min="1804" max="2048" width="9.109375" style="91"/>
    <col min="2049" max="2049" width="4" style="91" customWidth="1"/>
    <col min="2050" max="2050" width="11.5546875" style="91" customWidth="1"/>
    <col min="2051" max="2051" width="19.109375" style="91" customWidth="1"/>
    <col min="2052" max="2059" width="7.88671875" style="91" customWidth="1"/>
    <col min="2060" max="2304" width="9.109375" style="91"/>
    <col min="2305" max="2305" width="4" style="91" customWidth="1"/>
    <col min="2306" max="2306" width="11.5546875" style="91" customWidth="1"/>
    <col min="2307" max="2307" width="19.109375" style="91" customWidth="1"/>
    <col min="2308" max="2315" width="7.88671875" style="91" customWidth="1"/>
    <col min="2316" max="2560" width="9.109375" style="91"/>
    <col min="2561" max="2561" width="4" style="91" customWidth="1"/>
    <col min="2562" max="2562" width="11.5546875" style="91" customWidth="1"/>
    <col min="2563" max="2563" width="19.109375" style="91" customWidth="1"/>
    <col min="2564" max="2571" width="7.88671875" style="91" customWidth="1"/>
    <col min="2572" max="2816" width="9.109375" style="91"/>
    <col min="2817" max="2817" width="4" style="91" customWidth="1"/>
    <col min="2818" max="2818" width="11.5546875" style="91" customWidth="1"/>
    <col min="2819" max="2819" width="19.109375" style="91" customWidth="1"/>
    <col min="2820" max="2827" width="7.88671875" style="91" customWidth="1"/>
    <col min="2828" max="3072" width="9.109375" style="91"/>
    <col min="3073" max="3073" width="4" style="91" customWidth="1"/>
    <col min="3074" max="3074" width="11.5546875" style="91" customWidth="1"/>
    <col min="3075" max="3075" width="19.109375" style="91" customWidth="1"/>
    <col min="3076" max="3083" width="7.88671875" style="91" customWidth="1"/>
    <col min="3084" max="3328" width="9.109375" style="91"/>
    <col min="3329" max="3329" width="4" style="91" customWidth="1"/>
    <col min="3330" max="3330" width="11.5546875" style="91" customWidth="1"/>
    <col min="3331" max="3331" width="19.109375" style="91" customWidth="1"/>
    <col min="3332" max="3339" width="7.88671875" style="91" customWidth="1"/>
    <col min="3340" max="3584" width="9.109375" style="91"/>
    <col min="3585" max="3585" width="4" style="91" customWidth="1"/>
    <col min="3586" max="3586" width="11.5546875" style="91" customWidth="1"/>
    <col min="3587" max="3587" width="19.109375" style="91" customWidth="1"/>
    <col min="3588" max="3595" width="7.88671875" style="91" customWidth="1"/>
    <col min="3596" max="3840" width="9.109375" style="91"/>
    <col min="3841" max="3841" width="4" style="91" customWidth="1"/>
    <col min="3842" max="3842" width="11.5546875" style="91" customWidth="1"/>
    <col min="3843" max="3843" width="19.109375" style="91" customWidth="1"/>
    <col min="3844" max="3851" width="7.88671875" style="91" customWidth="1"/>
    <col min="3852" max="4096" width="9.109375" style="91"/>
    <col min="4097" max="4097" width="4" style="91" customWidth="1"/>
    <col min="4098" max="4098" width="11.5546875" style="91" customWidth="1"/>
    <col min="4099" max="4099" width="19.109375" style="91" customWidth="1"/>
    <col min="4100" max="4107" width="7.88671875" style="91" customWidth="1"/>
    <col min="4108" max="4352" width="9.109375" style="91"/>
    <col min="4353" max="4353" width="4" style="91" customWidth="1"/>
    <col min="4354" max="4354" width="11.5546875" style="91" customWidth="1"/>
    <col min="4355" max="4355" width="19.109375" style="91" customWidth="1"/>
    <col min="4356" max="4363" width="7.88671875" style="91" customWidth="1"/>
    <col min="4364" max="4608" width="9.109375" style="91"/>
    <col min="4609" max="4609" width="4" style="91" customWidth="1"/>
    <col min="4610" max="4610" width="11.5546875" style="91" customWidth="1"/>
    <col min="4611" max="4611" width="19.109375" style="91" customWidth="1"/>
    <col min="4612" max="4619" width="7.88671875" style="91" customWidth="1"/>
    <col min="4620" max="4864" width="9.109375" style="91"/>
    <col min="4865" max="4865" width="4" style="91" customWidth="1"/>
    <col min="4866" max="4866" width="11.5546875" style="91" customWidth="1"/>
    <col min="4867" max="4867" width="19.109375" style="91" customWidth="1"/>
    <col min="4868" max="4875" width="7.88671875" style="91" customWidth="1"/>
    <col min="4876" max="5120" width="9.109375" style="91"/>
    <col min="5121" max="5121" width="4" style="91" customWidth="1"/>
    <col min="5122" max="5122" width="11.5546875" style="91" customWidth="1"/>
    <col min="5123" max="5123" width="19.109375" style="91" customWidth="1"/>
    <col min="5124" max="5131" width="7.88671875" style="91" customWidth="1"/>
    <col min="5132" max="5376" width="9.109375" style="91"/>
    <col min="5377" max="5377" width="4" style="91" customWidth="1"/>
    <col min="5378" max="5378" width="11.5546875" style="91" customWidth="1"/>
    <col min="5379" max="5379" width="19.109375" style="91" customWidth="1"/>
    <col min="5380" max="5387" width="7.88671875" style="91" customWidth="1"/>
    <col min="5388" max="5632" width="9.109375" style="91"/>
    <col min="5633" max="5633" width="4" style="91" customWidth="1"/>
    <col min="5634" max="5634" width="11.5546875" style="91" customWidth="1"/>
    <col min="5635" max="5635" width="19.109375" style="91" customWidth="1"/>
    <col min="5636" max="5643" width="7.88671875" style="91" customWidth="1"/>
    <col min="5644" max="5888" width="9.109375" style="91"/>
    <col min="5889" max="5889" width="4" style="91" customWidth="1"/>
    <col min="5890" max="5890" width="11.5546875" style="91" customWidth="1"/>
    <col min="5891" max="5891" width="19.109375" style="91" customWidth="1"/>
    <col min="5892" max="5899" width="7.88671875" style="91" customWidth="1"/>
    <col min="5900" max="6144" width="9.109375" style="91"/>
    <col min="6145" max="6145" width="4" style="91" customWidth="1"/>
    <col min="6146" max="6146" width="11.5546875" style="91" customWidth="1"/>
    <col min="6147" max="6147" width="19.109375" style="91" customWidth="1"/>
    <col min="6148" max="6155" width="7.88671875" style="91" customWidth="1"/>
    <col min="6156" max="6400" width="9.109375" style="91"/>
    <col min="6401" max="6401" width="4" style="91" customWidth="1"/>
    <col min="6402" max="6402" width="11.5546875" style="91" customWidth="1"/>
    <col min="6403" max="6403" width="19.109375" style="91" customWidth="1"/>
    <col min="6404" max="6411" width="7.88671875" style="91" customWidth="1"/>
    <col min="6412" max="6656" width="9.109375" style="91"/>
    <col min="6657" max="6657" width="4" style="91" customWidth="1"/>
    <col min="6658" max="6658" width="11.5546875" style="91" customWidth="1"/>
    <col min="6659" max="6659" width="19.109375" style="91" customWidth="1"/>
    <col min="6660" max="6667" width="7.88671875" style="91" customWidth="1"/>
    <col min="6668" max="6912" width="9.109375" style="91"/>
    <col min="6913" max="6913" width="4" style="91" customWidth="1"/>
    <col min="6914" max="6914" width="11.5546875" style="91" customWidth="1"/>
    <col min="6915" max="6915" width="19.109375" style="91" customWidth="1"/>
    <col min="6916" max="6923" width="7.88671875" style="91" customWidth="1"/>
    <col min="6924" max="7168" width="9.109375" style="91"/>
    <col min="7169" max="7169" width="4" style="91" customWidth="1"/>
    <col min="7170" max="7170" width="11.5546875" style="91" customWidth="1"/>
    <col min="7171" max="7171" width="19.109375" style="91" customWidth="1"/>
    <col min="7172" max="7179" width="7.88671875" style="91" customWidth="1"/>
    <col min="7180" max="7424" width="9.109375" style="91"/>
    <col min="7425" max="7425" width="4" style="91" customWidth="1"/>
    <col min="7426" max="7426" width="11.5546875" style="91" customWidth="1"/>
    <col min="7427" max="7427" width="19.109375" style="91" customWidth="1"/>
    <col min="7428" max="7435" width="7.88671875" style="91" customWidth="1"/>
    <col min="7436" max="7680" width="9.109375" style="91"/>
    <col min="7681" max="7681" width="4" style="91" customWidth="1"/>
    <col min="7682" max="7682" width="11.5546875" style="91" customWidth="1"/>
    <col min="7683" max="7683" width="19.109375" style="91" customWidth="1"/>
    <col min="7684" max="7691" width="7.88671875" style="91" customWidth="1"/>
    <col min="7692" max="7936" width="9.109375" style="91"/>
    <col min="7937" max="7937" width="4" style="91" customWidth="1"/>
    <col min="7938" max="7938" width="11.5546875" style="91" customWidth="1"/>
    <col min="7939" max="7939" width="19.109375" style="91" customWidth="1"/>
    <col min="7940" max="7947" width="7.88671875" style="91" customWidth="1"/>
    <col min="7948" max="8192" width="9.109375" style="91"/>
    <col min="8193" max="8193" width="4" style="91" customWidth="1"/>
    <col min="8194" max="8194" width="11.5546875" style="91" customWidth="1"/>
    <col min="8195" max="8195" width="19.109375" style="91" customWidth="1"/>
    <col min="8196" max="8203" width="7.88671875" style="91" customWidth="1"/>
    <col min="8204" max="8448" width="9.109375" style="91"/>
    <col min="8449" max="8449" width="4" style="91" customWidth="1"/>
    <col min="8450" max="8450" width="11.5546875" style="91" customWidth="1"/>
    <col min="8451" max="8451" width="19.109375" style="91" customWidth="1"/>
    <col min="8452" max="8459" width="7.88671875" style="91" customWidth="1"/>
    <col min="8460" max="8704" width="9.109375" style="91"/>
    <col min="8705" max="8705" width="4" style="91" customWidth="1"/>
    <col min="8706" max="8706" width="11.5546875" style="91" customWidth="1"/>
    <col min="8707" max="8707" width="19.109375" style="91" customWidth="1"/>
    <col min="8708" max="8715" width="7.88671875" style="91" customWidth="1"/>
    <col min="8716" max="8960" width="9.109375" style="91"/>
    <col min="8961" max="8961" width="4" style="91" customWidth="1"/>
    <col min="8962" max="8962" width="11.5546875" style="91" customWidth="1"/>
    <col min="8963" max="8963" width="19.109375" style="91" customWidth="1"/>
    <col min="8964" max="8971" width="7.88671875" style="91" customWidth="1"/>
    <col min="8972" max="9216" width="9.109375" style="91"/>
    <col min="9217" max="9217" width="4" style="91" customWidth="1"/>
    <col min="9218" max="9218" width="11.5546875" style="91" customWidth="1"/>
    <col min="9219" max="9219" width="19.109375" style="91" customWidth="1"/>
    <col min="9220" max="9227" width="7.88671875" style="91" customWidth="1"/>
    <col min="9228" max="9472" width="9.109375" style="91"/>
    <col min="9473" max="9473" width="4" style="91" customWidth="1"/>
    <col min="9474" max="9474" width="11.5546875" style="91" customWidth="1"/>
    <col min="9475" max="9475" width="19.109375" style="91" customWidth="1"/>
    <col min="9476" max="9483" width="7.88671875" style="91" customWidth="1"/>
    <col min="9484" max="9728" width="9.109375" style="91"/>
    <col min="9729" max="9729" width="4" style="91" customWidth="1"/>
    <col min="9730" max="9730" width="11.5546875" style="91" customWidth="1"/>
    <col min="9731" max="9731" width="19.109375" style="91" customWidth="1"/>
    <col min="9732" max="9739" width="7.88671875" style="91" customWidth="1"/>
    <col min="9740" max="9984" width="9.109375" style="91"/>
    <col min="9985" max="9985" width="4" style="91" customWidth="1"/>
    <col min="9986" max="9986" width="11.5546875" style="91" customWidth="1"/>
    <col min="9987" max="9987" width="19.109375" style="91" customWidth="1"/>
    <col min="9988" max="9995" width="7.88671875" style="91" customWidth="1"/>
    <col min="9996" max="10240" width="9.109375" style="91"/>
    <col min="10241" max="10241" width="4" style="91" customWidth="1"/>
    <col min="10242" max="10242" width="11.5546875" style="91" customWidth="1"/>
    <col min="10243" max="10243" width="19.109375" style="91" customWidth="1"/>
    <col min="10244" max="10251" width="7.88671875" style="91" customWidth="1"/>
    <col min="10252" max="10496" width="9.109375" style="91"/>
    <col min="10497" max="10497" width="4" style="91" customWidth="1"/>
    <col min="10498" max="10498" width="11.5546875" style="91" customWidth="1"/>
    <col min="10499" max="10499" width="19.109375" style="91" customWidth="1"/>
    <col min="10500" max="10507" width="7.88671875" style="91" customWidth="1"/>
    <col min="10508" max="10752" width="9.109375" style="91"/>
    <col min="10753" max="10753" width="4" style="91" customWidth="1"/>
    <col min="10754" max="10754" width="11.5546875" style="91" customWidth="1"/>
    <col min="10755" max="10755" width="19.109375" style="91" customWidth="1"/>
    <col min="10756" max="10763" width="7.88671875" style="91" customWidth="1"/>
    <col min="10764" max="11008" width="9.109375" style="91"/>
    <col min="11009" max="11009" width="4" style="91" customWidth="1"/>
    <col min="11010" max="11010" width="11.5546875" style="91" customWidth="1"/>
    <col min="11011" max="11011" width="19.109375" style="91" customWidth="1"/>
    <col min="11012" max="11019" width="7.88671875" style="91" customWidth="1"/>
    <col min="11020" max="11264" width="9.109375" style="91"/>
    <col min="11265" max="11265" width="4" style="91" customWidth="1"/>
    <col min="11266" max="11266" width="11.5546875" style="91" customWidth="1"/>
    <col min="11267" max="11267" width="19.109375" style="91" customWidth="1"/>
    <col min="11268" max="11275" width="7.88671875" style="91" customWidth="1"/>
    <col min="11276" max="11520" width="9.109375" style="91"/>
    <col min="11521" max="11521" width="4" style="91" customWidth="1"/>
    <col min="11522" max="11522" width="11.5546875" style="91" customWidth="1"/>
    <col min="11523" max="11523" width="19.109375" style="91" customWidth="1"/>
    <col min="11524" max="11531" width="7.88671875" style="91" customWidth="1"/>
    <col min="11532" max="11776" width="9.109375" style="91"/>
    <col min="11777" max="11777" width="4" style="91" customWidth="1"/>
    <col min="11778" max="11778" width="11.5546875" style="91" customWidth="1"/>
    <col min="11779" max="11779" width="19.109375" style="91" customWidth="1"/>
    <col min="11780" max="11787" width="7.88671875" style="91" customWidth="1"/>
    <col min="11788" max="12032" width="9.109375" style="91"/>
    <col min="12033" max="12033" width="4" style="91" customWidth="1"/>
    <col min="12034" max="12034" width="11.5546875" style="91" customWidth="1"/>
    <col min="12035" max="12035" width="19.109375" style="91" customWidth="1"/>
    <col min="12036" max="12043" width="7.88671875" style="91" customWidth="1"/>
    <col min="12044" max="12288" width="9.109375" style="91"/>
    <col min="12289" max="12289" width="4" style="91" customWidth="1"/>
    <col min="12290" max="12290" width="11.5546875" style="91" customWidth="1"/>
    <col min="12291" max="12291" width="19.109375" style="91" customWidth="1"/>
    <col min="12292" max="12299" width="7.88671875" style="91" customWidth="1"/>
    <col min="12300" max="12544" width="9.109375" style="91"/>
    <col min="12545" max="12545" width="4" style="91" customWidth="1"/>
    <col min="12546" max="12546" width="11.5546875" style="91" customWidth="1"/>
    <col min="12547" max="12547" width="19.109375" style="91" customWidth="1"/>
    <col min="12548" max="12555" width="7.88671875" style="91" customWidth="1"/>
    <col min="12556" max="12800" width="9.109375" style="91"/>
    <col min="12801" max="12801" width="4" style="91" customWidth="1"/>
    <col min="12802" max="12802" width="11.5546875" style="91" customWidth="1"/>
    <col min="12803" max="12803" width="19.109375" style="91" customWidth="1"/>
    <col min="12804" max="12811" width="7.88671875" style="91" customWidth="1"/>
    <col min="12812" max="13056" width="9.109375" style="91"/>
    <col min="13057" max="13057" width="4" style="91" customWidth="1"/>
    <col min="13058" max="13058" width="11.5546875" style="91" customWidth="1"/>
    <col min="13059" max="13059" width="19.109375" style="91" customWidth="1"/>
    <col min="13060" max="13067" width="7.88671875" style="91" customWidth="1"/>
    <col min="13068" max="13312" width="9.109375" style="91"/>
    <col min="13313" max="13313" width="4" style="91" customWidth="1"/>
    <col min="13314" max="13314" width="11.5546875" style="91" customWidth="1"/>
    <col min="13315" max="13315" width="19.109375" style="91" customWidth="1"/>
    <col min="13316" max="13323" width="7.88671875" style="91" customWidth="1"/>
    <col min="13324" max="13568" width="9.109375" style="91"/>
    <col min="13569" max="13569" width="4" style="91" customWidth="1"/>
    <col min="13570" max="13570" width="11.5546875" style="91" customWidth="1"/>
    <col min="13571" max="13571" width="19.109375" style="91" customWidth="1"/>
    <col min="13572" max="13579" width="7.88671875" style="91" customWidth="1"/>
    <col min="13580" max="13824" width="9.109375" style="91"/>
    <col min="13825" max="13825" width="4" style="91" customWidth="1"/>
    <col min="13826" max="13826" width="11.5546875" style="91" customWidth="1"/>
    <col min="13827" max="13827" width="19.109375" style="91" customWidth="1"/>
    <col min="13828" max="13835" width="7.88671875" style="91" customWidth="1"/>
    <col min="13836" max="14080" width="9.109375" style="91"/>
    <col min="14081" max="14081" width="4" style="91" customWidth="1"/>
    <col min="14082" max="14082" width="11.5546875" style="91" customWidth="1"/>
    <col min="14083" max="14083" width="19.109375" style="91" customWidth="1"/>
    <col min="14084" max="14091" width="7.88671875" style="91" customWidth="1"/>
    <col min="14092" max="14336" width="9.109375" style="91"/>
    <col min="14337" max="14337" width="4" style="91" customWidth="1"/>
    <col min="14338" max="14338" width="11.5546875" style="91" customWidth="1"/>
    <col min="14339" max="14339" width="19.109375" style="91" customWidth="1"/>
    <col min="14340" max="14347" width="7.88671875" style="91" customWidth="1"/>
    <col min="14348" max="14592" width="9.109375" style="91"/>
    <col min="14593" max="14593" width="4" style="91" customWidth="1"/>
    <col min="14594" max="14594" width="11.5546875" style="91" customWidth="1"/>
    <col min="14595" max="14595" width="19.109375" style="91" customWidth="1"/>
    <col min="14596" max="14603" width="7.88671875" style="91" customWidth="1"/>
    <col min="14604" max="14848" width="9.109375" style="91"/>
    <col min="14849" max="14849" width="4" style="91" customWidth="1"/>
    <col min="14850" max="14850" width="11.5546875" style="91" customWidth="1"/>
    <col min="14851" max="14851" width="19.109375" style="91" customWidth="1"/>
    <col min="14852" max="14859" width="7.88671875" style="91" customWidth="1"/>
    <col min="14860" max="15104" width="9.109375" style="91"/>
    <col min="15105" max="15105" width="4" style="91" customWidth="1"/>
    <col min="15106" max="15106" width="11.5546875" style="91" customWidth="1"/>
    <col min="15107" max="15107" width="19.109375" style="91" customWidth="1"/>
    <col min="15108" max="15115" width="7.88671875" style="91" customWidth="1"/>
    <col min="15116" max="15360" width="9.109375" style="91"/>
    <col min="15361" max="15361" width="4" style="91" customWidth="1"/>
    <col min="15362" max="15362" width="11.5546875" style="91" customWidth="1"/>
    <col min="15363" max="15363" width="19.109375" style="91" customWidth="1"/>
    <col min="15364" max="15371" width="7.88671875" style="91" customWidth="1"/>
    <col min="15372" max="15616" width="9.109375" style="91"/>
    <col min="15617" max="15617" width="4" style="91" customWidth="1"/>
    <col min="15618" max="15618" width="11.5546875" style="91" customWidth="1"/>
    <col min="15619" max="15619" width="19.109375" style="91" customWidth="1"/>
    <col min="15620" max="15627" width="7.88671875" style="91" customWidth="1"/>
    <col min="15628" max="15872" width="9.109375" style="91"/>
    <col min="15873" max="15873" width="4" style="91" customWidth="1"/>
    <col min="15874" max="15874" width="11.5546875" style="91" customWidth="1"/>
    <col min="15875" max="15875" width="19.109375" style="91" customWidth="1"/>
    <col min="15876" max="15883" width="7.88671875" style="91" customWidth="1"/>
    <col min="15884" max="16128" width="9.109375" style="91"/>
    <col min="16129" max="16129" width="4" style="91" customWidth="1"/>
    <col min="16130" max="16130" width="11.5546875" style="91" customWidth="1"/>
    <col min="16131" max="16131" width="19.109375" style="91" customWidth="1"/>
    <col min="16132" max="16139" width="7.88671875" style="91" customWidth="1"/>
    <col min="16140" max="16384" width="9.109375" style="91"/>
  </cols>
  <sheetData>
    <row r="1" spans="1:11" ht="14.25" customHeight="1" x14ac:dyDescent="0.25">
      <c r="A1" s="198" t="s">
        <v>35</v>
      </c>
      <c r="B1" s="199"/>
      <c r="C1" s="199"/>
      <c r="D1" s="199"/>
      <c r="E1" s="199"/>
      <c r="F1" s="199"/>
      <c r="G1" s="199"/>
      <c r="H1" s="199"/>
      <c r="I1" s="199"/>
      <c r="J1" s="200" t="s">
        <v>400</v>
      </c>
      <c r="K1" s="201"/>
    </row>
    <row r="2" spans="1:11" ht="18.149999999999999" customHeight="1" x14ac:dyDescent="0.25">
      <c r="A2" s="196" t="s">
        <v>401</v>
      </c>
      <c r="B2" s="197"/>
      <c r="C2" s="141" t="s">
        <v>36</v>
      </c>
      <c r="D2" s="142"/>
      <c r="E2" s="142"/>
      <c r="F2" s="196" t="s">
        <v>402</v>
      </c>
      <c r="G2" s="197"/>
      <c r="H2" s="141" t="s">
        <v>36</v>
      </c>
      <c r="I2" s="142"/>
      <c r="J2" s="142"/>
      <c r="K2" s="142"/>
    </row>
    <row r="3" spans="1:11" ht="18.149999999999999" customHeight="1" x14ac:dyDescent="0.25">
      <c r="A3" s="141" t="s">
        <v>36</v>
      </c>
      <c r="B3" s="142"/>
      <c r="C3" s="141" t="s">
        <v>36</v>
      </c>
      <c r="D3" s="142"/>
      <c r="E3" s="142"/>
      <c r="F3" s="141" t="s">
        <v>36</v>
      </c>
      <c r="G3" s="142"/>
      <c r="H3" s="141" t="s">
        <v>36</v>
      </c>
      <c r="I3" s="142"/>
      <c r="J3" s="142"/>
      <c r="K3" s="142"/>
    </row>
    <row r="4" spans="1:11" ht="5.85" customHeight="1" x14ac:dyDescent="0.25"/>
    <row r="5" spans="1:11" ht="18.149999999999999" customHeight="1" x14ac:dyDescent="0.25">
      <c r="A5" s="139" t="s">
        <v>36</v>
      </c>
      <c r="B5" s="140"/>
      <c r="C5" s="141" t="s">
        <v>36</v>
      </c>
      <c r="D5" s="142"/>
      <c r="E5" s="142"/>
      <c r="F5" s="139" t="s">
        <v>36</v>
      </c>
      <c r="G5" s="140"/>
      <c r="H5" s="141" t="s">
        <v>36</v>
      </c>
      <c r="I5" s="142"/>
      <c r="J5" s="142"/>
      <c r="K5" s="142"/>
    </row>
    <row r="6" spans="1:11" ht="14.25" customHeight="1" x14ac:dyDescent="0.25">
      <c r="A6" s="202" t="s">
        <v>403</v>
      </c>
      <c r="B6" s="203"/>
      <c r="C6" s="203"/>
      <c r="D6" s="203"/>
      <c r="E6" s="203"/>
      <c r="F6" s="202" t="s">
        <v>403</v>
      </c>
      <c r="G6" s="203"/>
      <c r="H6" s="203"/>
      <c r="I6" s="203"/>
      <c r="J6" s="203"/>
      <c r="K6" s="203"/>
    </row>
    <row r="7" spans="1:11" ht="28.65" customHeight="1" x14ac:dyDescent="0.3">
      <c r="A7" s="204" t="s">
        <v>404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1" ht="28.65" customHeight="1" x14ac:dyDescent="0.25">
      <c r="A8" s="206" t="s">
        <v>179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</row>
    <row r="9" spans="1:11" ht="14.25" customHeight="1" x14ac:dyDescent="0.25">
      <c r="A9" s="194" t="s">
        <v>38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1:11" ht="20.100000000000001" customHeight="1" x14ac:dyDescent="0.25">
      <c r="A10" s="223" t="s">
        <v>39</v>
      </c>
      <c r="B10" s="223" t="s">
        <v>40</v>
      </c>
      <c r="C10" s="223" t="s">
        <v>41</v>
      </c>
      <c r="D10" s="223" t="s">
        <v>42</v>
      </c>
      <c r="E10" s="224" t="s">
        <v>43</v>
      </c>
      <c r="F10" s="225"/>
      <c r="G10" s="224" t="s">
        <v>44</v>
      </c>
      <c r="H10" s="226"/>
      <c r="I10" s="225"/>
      <c r="J10" s="227" t="s">
        <v>45</v>
      </c>
      <c r="K10" s="228"/>
    </row>
    <row r="11" spans="1:11" ht="31.5" customHeight="1" x14ac:dyDescent="0.25">
      <c r="A11" s="185"/>
      <c r="B11" s="185"/>
      <c r="C11" s="185"/>
      <c r="D11" s="185"/>
      <c r="E11" s="92" t="s">
        <v>46</v>
      </c>
      <c r="F11" s="92" t="s">
        <v>47</v>
      </c>
      <c r="G11" s="223" t="s">
        <v>46</v>
      </c>
      <c r="H11" s="223" t="s">
        <v>48</v>
      </c>
      <c r="I11" s="92" t="s">
        <v>47</v>
      </c>
      <c r="J11" s="192"/>
      <c r="K11" s="193"/>
    </row>
    <row r="12" spans="1:11" ht="31.5" customHeight="1" x14ac:dyDescent="0.25">
      <c r="A12" s="186"/>
      <c r="B12" s="186"/>
      <c r="C12" s="186"/>
      <c r="D12" s="186"/>
      <c r="E12" s="92" t="s">
        <v>48</v>
      </c>
      <c r="F12" s="92" t="s">
        <v>49</v>
      </c>
      <c r="G12" s="186"/>
      <c r="H12" s="186"/>
      <c r="I12" s="92" t="s">
        <v>49</v>
      </c>
      <c r="J12" s="92" t="s">
        <v>50</v>
      </c>
      <c r="K12" s="92" t="s">
        <v>46</v>
      </c>
    </row>
    <row r="13" spans="1:11" ht="14.25" customHeight="1" x14ac:dyDescent="0.25">
      <c r="A13" s="92">
        <v>1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  <c r="H13" s="93">
        <v>8</v>
      </c>
      <c r="I13" s="93">
        <v>9</v>
      </c>
      <c r="J13" s="93">
        <v>10</v>
      </c>
      <c r="K13" s="93">
        <v>11</v>
      </c>
    </row>
    <row r="14" spans="1:11" ht="14.25" customHeight="1" x14ac:dyDescent="0.25"/>
    <row r="15" spans="1:11" ht="18.149999999999999" customHeight="1" x14ac:dyDescent="0.25">
      <c r="A15" s="208" t="s">
        <v>476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1" ht="14.25" customHeight="1" x14ac:dyDescent="0.25">
      <c r="A16" s="145" t="s">
        <v>425</v>
      </c>
      <c r="B16" s="147" t="s">
        <v>58</v>
      </c>
      <c r="C16" s="147" t="s">
        <v>455</v>
      </c>
      <c r="D16" s="94">
        <v>1</v>
      </c>
      <c r="E16" s="94">
        <v>12665.66</v>
      </c>
      <c r="F16" s="94">
        <v>11518.56</v>
      </c>
      <c r="G16" s="149">
        <v>12666</v>
      </c>
      <c r="H16" s="149">
        <v>1073</v>
      </c>
      <c r="I16" s="94">
        <v>11519</v>
      </c>
      <c r="J16" s="149">
        <v>4.01</v>
      </c>
      <c r="K16" s="149">
        <v>4.01</v>
      </c>
    </row>
    <row r="17" spans="1:11" ht="143.85" customHeight="1" x14ac:dyDescent="0.25">
      <c r="A17" s="146"/>
      <c r="B17" s="148"/>
      <c r="C17" s="148"/>
      <c r="D17" s="95" t="s">
        <v>21</v>
      </c>
      <c r="E17" s="94">
        <v>1073.1400000000001</v>
      </c>
      <c r="F17" s="94">
        <v>1853.71</v>
      </c>
      <c r="G17" s="161"/>
      <c r="H17" s="161"/>
      <c r="I17" s="94">
        <v>1854</v>
      </c>
      <c r="J17" s="161"/>
      <c r="K17" s="161"/>
    </row>
    <row r="18" spans="1:11" ht="29.85" customHeight="1" x14ac:dyDescent="0.25">
      <c r="A18" s="131" t="s">
        <v>477</v>
      </c>
      <c r="B18" s="132"/>
      <c r="C18" s="132"/>
      <c r="D18" s="132"/>
      <c r="E18" s="132"/>
      <c r="F18" s="133">
        <v>12666</v>
      </c>
      <c r="G18" s="134"/>
      <c r="H18" s="108">
        <v>1073</v>
      </c>
      <c r="I18" s="108">
        <v>11519</v>
      </c>
      <c r="J18" s="97" t="s">
        <v>36</v>
      </c>
      <c r="K18" s="108">
        <v>4.01</v>
      </c>
    </row>
    <row r="19" spans="1:11" ht="16.649999999999999" customHeight="1" x14ac:dyDescent="0.25">
      <c r="A19" s="135" t="s">
        <v>36</v>
      </c>
      <c r="B19" s="136"/>
      <c r="C19" s="136"/>
      <c r="D19" s="136"/>
      <c r="E19" s="136"/>
      <c r="F19" s="136"/>
      <c r="G19" s="136"/>
      <c r="H19" s="136"/>
      <c r="I19" s="98">
        <v>1854</v>
      </c>
      <c r="J19" s="135" t="s">
        <v>36</v>
      </c>
      <c r="K19" s="136"/>
    </row>
    <row r="20" spans="1:11" ht="8.4" customHeight="1" x14ac:dyDescent="0.25"/>
    <row r="21" spans="1:11" ht="11.4" customHeight="1" x14ac:dyDescent="0.25">
      <c r="A21" s="123" t="s">
        <v>36</v>
      </c>
      <c r="B21" s="124"/>
      <c r="C21" s="123" t="s">
        <v>406</v>
      </c>
      <c r="D21" s="124"/>
      <c r="E21" s="99" t="s">
        <v>36</v>
      </c>
      <c r="F21" s="154">
        <v>12666</v>
      </c>
      <c r="G21" s="155"/>
      <c r="H21" s="123" t="s">
        <v>36</v>
      </c>
      <c r="I21" s="130"/>
      <c r="J21" s="130"/>
      <c r="K21" s="124"/>
    </row>
    <row r="22" spans="1:11" ht="11.4" customHeight="1" x14ac:dyDescent="0.25">
      <c r="A22" s="123" t="s">
        <v>36</v>
      </c>
      <c r="B22" s="124"/>
      <c r="C22" s="123" t="s">
        <v>407</v>
      </c>
      <c r="D22" s="124"/>
      <c r="E22" s="99" t="s">
        <v>36</v>
      </c>
      <c r="F22" s="154">
        <v>74</v>
      </c>
      <c r="G22" s="155"/>
      <c r="H22" s="123" t="s">
        <v>36</v>
      </c>
      <c r="I22" s="130"/>
      <c r="J22" s="130"/>
      <c r="K22" s="124"/>
    </row>
    <row r="23" spans="1:11" ht="11.4" customHeight="1" x14ac:dyDescent="0.25">
      <c r="A23" s="123" t="s">
        <v>36</v>
      </c>
      <c r="B23" s="124"/>
      <c r="C23" s="123" t="s">
        <v>408</v>
      </c>
      <c r="D23" s="124"/>
      <c r="E23" s="99" t="s">
        <v>36</v>
      </c>
      <c r="F23" s="154">
        <v>74</v>
      </c>
      <c r="G23" s="160"/>
      <c r="H23" s="123" t="s">
        <v>36</v>
      </c>
      <c r="I23" s="130"/>
      <c r="J23" s="130"/>
      <c r="K23" s="124"/>
    </row>
    <row r="24" spans="1:11" ht="11.4" customHeight="1" x14ac:dyDescent="0.25">
      <c r="A24" s="123" t="s">
        <v>36</v>
      </c>
      <c r="B24" s="124"/>
      <c r="C24" s="123" t="s">
        <v>409</v>
      </c>
      <c r="D24" s="124"/>
      <c r="E24" s="99" t="s">
        <v>36</v>
      </c>
      <c r="F24" s="154">
        <v>1073</v>
      </c>
      <c r="G24" s="160"/>
      <c r="H24" s="123" t="s">
        <v>36</v>
      </c>
      <c r="I24" s="130"/>
      <c r="J24" s="130"/>
      <c r="K24" s="124"/>
    </row>
    <row r="25" spans="1:11" ht="11.4" customHeight="1" x14ac:dyDescent="0.25">
      <c r="A25" s="123" t="s">
        <v>36</v>
      </c>
      <c r="B25" s="124"/>
      <c r="C25" s="123" t="s">
        <v>410</v>
      </c>
      <c r="D25" s="124"/>
      <c r="E25" s="99" t="s">
        <v>36</v>
      </c>
      <c r="F25" s="154">
        <v>11519</v>
      </c>
      <c r="G25" s="160"/>
      <c r="H25" s="123" t="s">
        <v>36</v>
      </c>
      <c r="I25" s="130"/>
      <c r="J25" s="130"/>
      <c r="K25" s="124"/>
    </row>
    <row r="26" spans="1:11" ht="11.4" customHeight="1" x14ac:dyDescent="0.25">
      <c r="A26" s="123" t="s">
        <v>36</v>
      </c>
      <c r="B26" s="124"/>
      <c r="C26" s="123" t="s">
        <v>411</v>
      </c>
      <c r="D26" s="124"/>
      <c r="E26" s="99" t="s">
        <v>36</v>
      </c>
      <c r="F26" s="154">
        <v>1854</v>
      </c>
      <c r="G26" s="160"/>
      <c r="H26" s="123" t="s">
        <v>36</v>
      </c>
      <c r="I26" s="130"/>
      <c r="J26" s="130"/>
      <c r="K26" s="124"/>
    </row>
    <row r="27" spans="1:11" ht="11.4" customHeight="1" x14ac:dyDescent="0.25">
      <c r="A27" s="123" t="s">
        <v>36</v>
      </c>
      <c r="B27" s="124"/>
      <c r="C27" s="123" t="s">
        <v>412</v>
      </c>
      <c r="D27" s="124"/>
      <c r="E27" s="99" t="s">
        <v>36</v>
      </c>
      <c r="F27" s="154">
        <v>3893</v>
      </c>
      <c r="G27" s="160"/>
      <c r="H27" s="123" t="s">
        <v>36</v>
      </c>
      <c r="I27" s="130"/>
      <c r="J27" s="130"/>
      <c r="K27" s="124"/>
    </row>
    <row r="28" spans="1:11" ht="11.4" customHeight="1" x14ac:dyDescent="0.25">
      <c r="A28" s="123" t="s">
        <v>36</v>
      </c>
      <c r="B28" s="124"/>
      <c r="C28" s="123" t="s">
        <v>413</v>
      </c>
      <c r="D28" s="124"/>
      <c r="E28" s="99" t="s">
        <v>36</v>
      </c>
      <c r="F28" s="154">
        <v>1903</v>
      </c>
      <c r="G28" s="160"/>
      <c r="H28" s="123" t="s">
        <v>36</v>
      </c>
      <c r="I28" s="130"/>
      <c r="J28" s="130"/>
      <c r="K28" s="124"/>
    </row>
    <row r="29" spans="1:11" ht="11.4" customHeight="1" x14ac:dyDescent="0.25">
      <c r="A29" s="123" t="s">
        <v>36</v>
      </c>
      <c r="B29" s="124"/>
      <c r="C29" s="123" t="s">
        <v>414</v>
      </c>
      <c r="D29" s="124"/>
      <c r="E29" s="99" t="s">
        <v>36</v>
      </c>
      <c r="F29" s="154">
        <v>18462</v>
      </c>
      <c r="G29" s="155"/>
      <c r="H29" s="123" t="s">
        <v>36</v>
      </c>
      <c r="I29" s="130"/>
      <c r="J29" s="130"/>
      <c r="K29" s="124"/>
    </row>
    <row r="30" spans="1:11" ht="11.4" customHeight="1" x14ac:dyDescent="0.25">
      <c r="A30" s="123" t="s">
        <v>36</v>
      </c>
      <c r="B30" s="124"/>
      <c r="C30" s="123" t="s">
        <v>415</v>
      </c>
      <c r="D30" s="124"/>
      <c r="E30" s="99" t="s">
        <v>416</v>
      </c>
      <c r="F30" s="154">
        <v>3323</v>
      </c>
      <c r="G30" s="155"/>
      <c r="H30" s="123" t="s">
        <v>36</v>
      </c>
      <c r="I30" s="130"/>
      <c r="J30" s="130"/>
      <c r="K30" s="124"/>
    </row>
    <row r="31" spans="1:11" ht="11.4" customHeight="1" x14ac:dyDescent="0.25">
      <c r="A31" s="123" t="s">
        <v>36</v>
      </c>
      <c r="B31" s="124"/>
      <c r="C31" s="123" t="s">
        <v>417</v>
      </c>
      <c r="D31" s="124"/>
      <c r="E31" s="99" t="s">
        <v>36</v>
      </c>
      <c r="F31" s="154">
        <v>21785</v>
      </c>
      <c r="G31" s="155"/>
      <c r="H31" s="123" t="s">
        <v>36</v>
      </c>
      <c r="I31" s="130"/>
      <c r="J31" s="130"/>
      <c r="K31" s="124"/>
    </row>
    <row r="32" spans="1:11" ht="18.149999999999999" customHeight="1" x14ac:dyDescent="0.25">
      <c r="A32" s="217" t="s">
        <v>478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</row>
    <row r="33" spans="1:11" ht="14.25" customHeight="1" x14ac:dyDescent="0.25">
      <c r="A33" s="219" t="s">
        <v>426</v>
      </c>
      <c r="B33" s="220" t="s">
        <v>427</v>
      </c>
      <c r="C33" s="220" t="s">
        <v>428</v>
      </c>
      <c r="D33" s="94">
        <v>1</v>
      </c>
      <c r="E33" s="94">
        <v>246.17</v>
      </c>
      <c r="F33" s="100"/>
      <c r="G33" s="221">
        <v>246</v>
      </c>
      <c r="H33" s="229"/>
      <c r="I33" s="100"/>
      <c r="J33" s="229"/>
      <c r="K33" s="229"/>
    </row>
    <row r="34" spans="1:11" ht="46.5" customHeight="1" x14ac:dyDescent="0.25">
      <c r="A34" s="146"/>
      <c r="B34" s="148"/>
      <c r="C34" s="148"/>
      <c r="D34" s="95" t="s">
        <v>59</v>
      </c>
      <c r="E34" s="100"/>
      <c r="F34" s="100"/>
      <c r="G34" s="161"/>
      <c r="H34" s="152"/>
      <c r="I34" s="100"/>
      <c r="J34" s="152"/>
      <c r="K34" s="152"/>
    </row>
    <row r="35" spans="1:11" ht="18.149999999999999" customHeight="1" x14ac:dyDescent="0.25">
      <c r="A35" s="131" t="s">
        <v>479</v>
      </c>
      <c r="B35" s="132"/>
      <c r="C35" s="132"/>
      <c r="D35" s="132"/>
      <c r="E35" s="132"/>
      <c r="F35" s="133">
        <v>246</v>
      </c>
      <c r="G35" s="210"/>
      <c r="H35" s="96">
        <v>0</v>
      </c>
      <c r="I35" s="96">
        <v>0</v>
      </c>
      <c r="J35" s="97" t="s">
        <v>36</v>
      </c>
      <c r="K35" s="96">
        <v>0</v>
      </c>
    </row>
    <row r="36" spans="1:11" ht="16.649999999999999" customHeight="1" x14ac:dyDescent="0.25">
      <c r="A36" s="135" t="s">
        <v>36</v>
      </c>
      <c r="B36" s="136"/>
      <c r="C36" s="136"/>
      <c r="D36" s="136"/>
      <c r="E36" s="136"/>
      <c r="F36" s="136"/>
      <c r="G36" s="136"/>
      <c r="H36" s="136"/>
      <c r="I36" s="98">
        <v>0</v>
      </c>
      <c r="J36" s="135" t="s">
        <v>36</v>
      </c>
      <c r="K36" s="136"/>
    </row>
    <row r="37" spans="1:11" ht="8.4" customHeight="1" x14ac:dyDescent="0.25"/>
    <row r="38" spans="1:11" ht="11.4" customHeight="1" x14ac:dyDescent="0.25">
      <c r="A38" s="211" t="s">
        <v>36</v>
      </c>
      <c r="B38" s="212"/>
      <c r="C38" s="211" t="s">
        <v>406</v>
      </c>
      <c r="D38" s="212"/>
      <c r="E38" s="99" t="s">
        <v>36</v>
      </c>
      <c r="F38" s="213">
        <v>246</v>
      </c>
      <c r="G38" s="214"/>
      <c r="H38" s="211" t="s">
        <v>36</v>
      </c>
      <c r="I38" s="215"/>
      <c r="J38" s="215"/>
      <c r="K38" s="212"/>
    </row>
    <row r="39" spans="1:11" ht="11.4" customHeight="1" x14ac:dyDescent="0.25">
      <c r="A39" s="211" t="s">
        <v>36</v>
      </c>
      <c r="B39" s="212"/>
      <c r="C39" s="211" t="s">
        <v>414</v>
      </c>
      <c r="D39" s="212"/>
      <c r="E39" s="99" t="s">
        <v>36</v>
      </c>
      <c r="F39" s="213">
        <v>246</v>
      </c>
      <c r="G39" s="214"/>
      <c r="H39" s="211" t="s">
        <v>36</v>
      </c>
      <c r="I39" s="215"/>
      <c r="J39" s="215"/>
      <c r="K39" s="212"/>
    </row>
    <row r="40" spans="1:11" ht="11.4" customHeight="1" x14ac:dyDescent="0.25">
      <c r="A40" s="211" t="s">
        <v>36</v>
      </c>
      <c r="B40" s="212"/>
      <c r="C40" s="211" t="s">
        <v>415</v>
      </c>
      <c r="D40" s="212"/>
      <c r="E40" s="99" t="s">
        <v>416</v>
      </c>
      <c r="F40" s="213">
        <v>44</v>
      </c>
      <c r="G40" s="214"/>
      <c r="H40" s="211" t="s">
        <v>36</v>
      </c>
      <c r="I40" s="215"/>
      <c r="J40" s="215"/>
      <c r="K40" s="212"/>
    </row>
    <row r="41" spans="1:11" ht="11.4" customHeight="1" x14ac:dyDescent="0.25">
      <c r="A41" s="211" t="s">
        <v>36</v>
      </c>
      <c r="B41" s="212"/>
      <c r="C41" s="211" t="s">
        <v>417</v>
      </c>
      <c r="D41" s="212"/>
      <c r="E41" s="99" t="s">
        <v>36</v>
      </c>
      <c r="F41" s="213">
        <v>290</v>
      </c>
      <c r="G41" s="214"/>
      <c r="H41" s="211" t="s">
        <v>36</v>
      </c>
      <c r="I41" s="215"/>
      <c r="J41" s="215"/>
      <c r="K41" s="212"/>
    </row>
    <row r="42" spans="1:11" ht="18.149999999999999" customHeight="1" x14ac:dyDescent="0.25">
      <c r="A42" s="217" t="s">
        <v>480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1" ht="14.25" customHeight="1" x14ac:dyDescent="0.25">
      <c r="A43" s="219" t="s">
        <v>429</v>
      </c>
      <c r="B43" s="220" t="s">
        <v>60</v>
      </c>
      <c r="C43" s="220" t="s">
        <v>61</v>
      </c>
      <c r="D43" s="94">
        <v>1</v>
      </c>
      <c r="E43" s="94">
        <v>18338.16</v>
      </c>
      <c r="F43" s="94">
        <v>1442.03</v>
      </c>
      <c r="G43" s="221">
        <v>18338</v>
      </c>
      <c r="H43" s="229"/>
      <c r="I43" s="94">
        <v>1442</v>
      </c>
      <c r="J43" s="229"/>
      <c r="K43" s="229"/>
    </row>
    <row r="44" spans="1:11" ht="122.4" customHeight="1" x14ac:dyDescent="0.25">
      <c r="A44" s="146"/>
      <c r="B44" s="148"/>
      <c r="C44" s="148"/>
      <c r="D44" s="95" t="s">
        <v>57</v>
      </c>
      <c r="E44" s="100"/>
      <c r="F44" s="94">
        <v>152.59</v>
      </c>
      <c r="G44" s="161"/>
      <c r="H44" s="152"/>
      <c r="I44" s="94">
        <v>153</v>
      </c>
      <c r="J44" s="152"/>
      <c r="K44" s="152"/>
    </row>
    <row r="45" spans="1:11" ht="14.25" customHeight="1" x14ac:dyDescent="0.25">
      <c r="A45" s="219" t="s">
        <v>430</v>
      </c>
      <c r="B45" s="220" t="s">
        <v>62</v>
      </c>
      <c r="C45" s="220" t="s">
        <v>63</v>
      </c>
      <c r="D45" s="94">
        <v>-1</v>
      </c>
      <c r="E45" s="94">
        <v>16394.689999999999</v>
      </c>
      <c r="F45" s="100"/>
      <c r="G45" s="221">
        <v>-16395</v>
      </c>
      <c r="H45" s="229"/>
      <c r="I45" s="100"/>
      <c r="J45" s="229"/>
      <c r="K45" s="229"/>
    </row>
    <row r="46" spans="1:11" ht="17.399999999999999" customHeight="1" x14ac:dyDescent="0.25">
      <c r="A46" s="146"/>
      <c r="B46" s="148"/>
      <c r="C46" s="148"/>
      <c r="D46" s="95" t="s">
        <v>57</v>
      </c>
      <c r="E46" s="100"/>
      <c r="F46" s="100"/>
      <c r="G46" s="150"/>
      <c r="H46" s="152"/>
      <c r="I46" s="100"/>
      <c r="J46" s="152"/>
      <c r="K46" s="152"/>
    </row>
    <row r="47" spans="1:11" ht="14.25" customHeight="1" x14ac:dyDescent="0.25">
      <c r="A47" s="219" t="s">
        <v>431</v>
      </c>
      <c r="B47" s="220" t="s">
        <v>64</v>
      </c>
      <c r="C47" s="220" t="s">
        <v>65</v>
      </c>
      <c r="D47" s="94">
        <v>1</v>
      </c>
      <c r="E47" s="94">
        <v>16394.689999999999</v>
      </c>
      <c r="F47" s="100"/>
      <c r="G47" s="221">
        <v>16395</v>
      </c>
      <c r="H47" s="229"/>
      <c r="I47" s="100"/>
      <c r="J47" s="229"/>
      <c r="K47" s="229"/>
    </row>
    <row r="48" spans="1:11" ht="24.6" customHeight="1" x14ac:dyDescent="0.25">
      <c r="A48" s="146"/>
      <c r="B48" s="148"/>
      <c r="C48" s="148"/>
      <c r="D48" s="95" t="s">
        <v>57</v>
      </c>
      <c r="E48" s="100"/>
      <c r="F48" s="100"/>
      <c r="G48" s="150"/>
      <c r="H48" s="152"/>
      <c r="I48" s="100"/>
      <c r="J48" s="152"/>
      <c r="K48" s="152"/>
    </row>
    <row r="49" spans="1:11" ht="18.149999999999999" customHeight="1" x14ac:dyDescent="0.25">
      <c r="A49" s="131" t="s">
        <v>481</v>
      </c>
      <c r="B49" s="132"/>
      <c r="C49" s="132"/>
      <c r="D49" s="132"/>
      <c r="E49" s="132"/>
      <c r="F49" s="133">
        <v>18338</v>
      </c>
      <c r="G49" s="222"/>
      <c r="H49" s="96">
        <v>0</v>
      </c>
      <c r="I49" s="96">
        <v>1442</v>
      </c>
      <c r="J49" s="97" t="s">
        <v>36</v>
      </c>
      <c r="K49" s="96">
        <v>0</v>
      </c>
    </row>
    <row r="50" spans="1:11" ht="16.649999999999999" customHeight="1" x14ac:dyDescent="0.25">
      <c r="A50" s="135" t="s">
        <v>36</v>
      </c>
      <c r="B50" s="136"/>
      <c r="C50" s="136"/>
      <c r="D50" s="136"/>
      <c r="E50" s="136"/>
      <c r="F50" s="136"/>
      <c r="G50" s="136"/>
      <c r="H50" s="136"/>
      <c r="I50" s="98">
        <v>153</v>
      </c>
      <c r="J50" s="135" t="s">
        <v>36</v>
      </c>
      <c r="K50" s="136"/>
    </row>
    <row r="51" spans="1:11" ht="8.4" customHeight="1" x14ac:dyDescent="0.25"/>
    <row r="52" spans="1:11" ht="11.4" customHeight="1" x14ac:dyDescent="0.25">
      <c r="A52" s="211" t="s">
        <v>36</v>
      </c>
      <c r="B52" s="212"/>
      <c r="C52" s="211" t="s">
        <v>406</v>
      </c>
      <c r="D52" s="212"/>
      <c r="E52" s="99" t="s">
        <v>36</v>
      </c>
      <c r="F52" s="213">
        <v>18338</v>
      </c>
      <c r="G52" s="216"/>
      <c r="H52" s="211" t="s">
        <v>36</v>
      </c>
      <c r="I52" s="215"/>
      <c r="J52" s="215"/>
      <c r="K52" s="212"/>
    </row>
    <row r="53" spans="1:11" ht="11.4" customHeight="1" x14ac:dyDescent="0.25">
      <c r="A53" s="211" t="s">
        <v>36</v>
      </c>
      <c r="B53" s="212"/>
      <c r="C53" s="211" t="s">
        <v>407</v>
      </c>
      <c r="D53" s="212"/>
      <c r="E53" s="99" t="s">
        <v>36</v>
      </c>
      <c r="F53" s="213">
        <v>16896</v>
      </c>
      <c r="G53" s="216"/>
      <c r="H53" s="211" t="s">
        <v>36</v>
      </c>
      <c r="I53" s="215"/>
      <c r="J53" s="215"/>
      <c r="K53" s="212"/>
    </row>
    <row r="54" spans="1:11" ht="11.4" customHeight="1" x14ac:dyDescent="0.25">
      <c r="A54" s="211" t="s">
        <v>36</v>
      </c>
      <c r="B54" s="212"/>
      <c r="C54" s="211" t="s">
        <v>408</v>
      </c>
      <c r="D54" s="212"/>
      <c r="E54" s="99" t="s">
        <v>36</v>
      </c>
      <c r="F54" s="213">
        <v>16896</v>
      </c>
      <c r="G54" s="216"/>
      <c r="H54" s="211" t="s">
        <v>36</v>
      </c>
      <c r="I54" s="215"/>
      <c r="J54" s="215"/>
      <c r="K54" s="212"/>
    </row>
    <row r="55" spans="1:11" ht="11.4" customHeight="1" x14ac:dyDescent="0.25">
      <c r="A55" s="211" t="s">
        <v>36</v>
      </c>
      <c r="B55" s="212"/>
      <c r="C55" s="211" t="s">
        <v>410</v>
      </c>
      <c r="D55" s="212"/>
      <c r="E55" s="99" t="s">
        <v>36</v>
      </c>
      <c r="F55" s="213">
        <v>1442</v>
      </c>
      <c r="G55" s="216"/>
      <c r="H55" s="211" t="s">
        <v>36</v>
      </c>
      <c r="I55" s="215"/>
      <c r="J55" s="215"/>
      <c r="K55" s="212"/>
    </row>
    <row r="56" spans="1:11" ht="11.4" customHeight="1" x14ac:dyDescent="0.25">
      <c r="A56" s="211" t="s">
        <v>36</v>
      </c>
      <c r="B56" s="212"/>
      <c r="C56" s="211" t="s">
        <v>411</v>
      </c>
      <c r="D56" s="212"/>
      <c r="E56" s="99" t="s">
        <v>36</v>
      </c>
      <c r="F56" s="213">
        <v>153</v>
      </c>
      <c r="G56" s="216"/>
      <c r="H56" s="211" t="s">
        <v>36</v>
      </c>
      <c r="I56" s="215"/>
      <c r="J56" s="215"/>
      <c r="K56" s="212"/>
    </row>
    <row r="57" spans="1:11" ht="11.4" customHeight="1" x14ac:dyDescent="0.25">
      <c r="A57" s="211" t="s">
        <v>36</v>
      </c>
      <c r="B57" s="212"/>
      <c r="C57" s="211" t="s">
        <v>412</v>
      </c>
      <c r="D57" s="212"/>
      <c r="E57" s="99" t="s">
        <v>36</v>
      </c>
      <c r="F57" s="213">
        <v>203</v>
      </c>
      <c r="G57" s="216"/>
      <c r="H57" s="211" t="s">
        <v>36</v>
      </c>
      <c r="I57" s="215"/>
      <c r="J57" s="215"/>
      <c r="K57" s="212"/>
    </row>
    <row r="58" spans="1:11" ht="11.4" customHeight="1" x14ac:dyDescent="0.25">
      <c r="A58" s="211" t="s">
        <v>36</v>
      </c>
      <c r="B58" s="212"/>
      <c r="C58" s="211" t="s">
        <v>413</v>
      </c>
      <c r="D58" s="212"/>
      <c r="E58" s="99" t="s">
        <v>36</v>
      </c>
      <c r="F58" s="213">
        <v>99</v>
      </c>
      <c r="G58" s="216"/>
      <c r="H58" s="211" t="s">
        <v>36</v>
      </c>
      <c r="I58" s="215"/>
      <c r="J58" s="215"/>
      <c r="K58" s="212"/>
    </row>
    <row r="59" spans="1:11" ht="11.4" customHeight="1" x14ac:dyDescent="0.25">
      <c r="A59" s="211" t="s">
        <v>36</v>
      </c>
      <c r="B59" s="212"/>
      <c r="C59" s="211" t="s">
        <v>414</v>
      </c>
      <c r="D59" s="212"/>
      <c r="E59" s="99" t="s">
        <v>36</v>
      </c>
      <c r="F59" s="213">
        <v>18640</v>
      </c>
      <c r="G59" s="216"/>
      <c r="H59" s="211" t="s">
        <v>36</v>
      </c>
      <c r="I59" s="215"/>
      <c r="J59" s="215"/>
      <c r="K59" s="212"/>
    </row>
    <row r="60" spans="1:11" ht="11.4" customHeight="1" x14ac:dyDescent="0.25">
      <c r="A60" s="211" t="s">
        <v>36</v>
      </c>
      <c r="B60" s="212"/>
      <c r="C60" s="211" t="s">
        <v>415</v>
      </c>
      <c r="D60" s="212"/>
      <c r="E60" s="99" t="s">
        <v>416</v>
      </c>
      <c r="F60" s="213">
        <v>3355</v>
      </c>
      <c r="G60" s="214"/>
      <c r="H60" s="211" t="s">
        <v>36</v>
      </c>
      <c r="I60" s="215"/>
      <c r="J60" s="215"/>
      <c r="K60" s="212"/>
    </row>
    <row r="61" spans="1:11" ht="11.4" customHeight="1" x14ac:dyDescent="0.25">
      <c r="A61" s="211" t="s">
        <v>36</v>
      </c>
      <c r="B61" s="212"/>
      <c r="C61" s="211" t="s">
        <v>417</v>
      </c>
      <c r="D61" s="212"/>
      <c r="E61" s="99" t="s">
        <v>36</v>
      </c>
      <c r="F61" s="213">
        <v>21995</v>
      </c>
      <c r="G61" s="214"/>
      <c r="H61" s="211" t="s">
        <v>36</v>
      </c>
      <c r="I61" s="215"/>
      <c r="J61" s="215"/>
      <c r="K61" s="212"/>
    </row>
    <row r="62" spans="1:11" ht="18.149999999999999" customHeight="1" x14ac:dyDescent="0.25">
      <c r="A62" s="217" t="s">
        <v>482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</row>
    <row r="63" spans="1:11" ht="14.25" customHeight="1" x14ac:dyDescent="0.25">
      <c r="A63" s="219" t="s">
        <v>66</v>
      </c>
      <c r="B63" s="220" t="s">
        <v>317</v>
      </c>
      <c r="C63" s="220" t="s">
        <v>318</v>
      </c>
      <c r="D63" s="94">
        <v>1</v>
      </c>
      <c r="E63" s="94">
        <v>221.05</v>
      </c>
      <c r="F63" s="100"/>
      <c r="G63" s="221">
        <v>221</v>
      </c>
      <c r="H63" s="229"/>
      <c r="I63" s="100"/>
      <c r="J63" s="229"/>
      <c r="K63" s="229"/>
    </row>
    <row r="64" spans="1:11" ht="46.5" customHeight="1" x14ac:dyDescent="0.25">
      <c r="A64" s="146"/>
      <c r="B64" s="148"/>
      <c r="C64" s="148"/>
      <c r="D64" s="95" t="s">
        <v>59</v>
      </c>
      <c r="E64" s="100"/>
      <c r="F64" s="100"/>
      <c r="G64" s="161"/>
      <c r="H64" s="152"/>
      <c r="I64" s="100"/>
      <c r="J64" s="152"/>
      <c r="K64" s="152"/>
    </row>
    <row r="65" spans="1:11" ht="29.85" customHeight="1" x14ac:dyDescent="0.25">
      <c r="A65" s="131" t="s">
        <v>483</v>
      </c>
      <c r="B65" s="132"/>
      <c r="C65" s="132"/>
      <c r="D65" s="132"/>
      <c r="E65" s="132"/>
      <c r="F65" s="133">
        <v>221</v>
      </c>
      <c r="G65" s="210"/>
      <c r="H65" s="96">
        <v>0</v>
      </c>
      <c r="I65" s="96">
        <v>0</v>
      </c>
      <c r="J65" s="97" t="s">
        <v>36</v>
      </c>
      <c r="K65" s="96">
        <v>0</v>
      </c>
    </row>
    <row r="66" spans="1:11" ht="16.649999999999999" customHeight="1" x14ac:dyDescent="0.25">
      <c r="A66" s="135" t="s">
        <v>36</v>
      </c>
      <c r="B66" s="136"/>
      <c r="C66" s="136"/>
      <c r="D66" s="136"/>
      <c r="E66" s="136"/>
      <c r="F66" s="136"/>
      <c r="G66" s="136"/>
      <c r="H66" s="136"/>
      <c r="I66" s="98">
        <v>0</v>
      </c>
      <c r="J66" s="135" t="s">
        <v>36</v>
      </c>
      <c r="K66" s="136"/>
    </row>
    <row r="67" spans="1:11" ht="8.4" customHeight="1" x14ac:dyDescent="0.25"/>
    <row r="68" spans="1:11" ht="11.4" customHeight="1" x14ac:dyDescent="0.25">
      <c r="A68" s="211" t="s">
        <v>36</v>
      </c>
      <c r="B68" s="212"/>
      <c r="C68" s="211" t="s">
        <v>406</v>
      </c>
      <c r="D68" s="212"/>
      <c r="E68" s="99" t="s">
        <v>36</v>
      </c>
      <c r="F68" s="213">
        <v>221</v>
      </c>
      <c r="G68" s="214"/>
      <c r="H68" s="211" t="s">
        <v>36</v>
      </c>
      <c r="I68" s="215"/>
      <c r="J68" s="215"/>
      <c r="K68" s="212"/>
    </row>
    <row r="69" spans="1:11" ht="11.4" customHeight="1" x14ac:dyDescent="0.25">
      <c r="A69" s="211" t="s">
        <v>36</v>
      </c>
      <c r="B69" s="212"/>
      <c r="C69" s="211" t="s">
        <v>414</v>
      </c>
      <c r="D69" s="212"/>
      <c r="E69" s="99" t="s">
        <v>36</v>
      </c>
      <c r="F69" s="213">
        <v>221</v>
      </c>
      <c r="G69" s="214"/>
      <c r="H69" s="211" t="s">
        <v>36</v>
      </c>
      <c r="I69" s="215"/>
      <c r="J69" s="215"/>
      <c r="K69" s="212"/>
    </row>
    <row r="70" spans="1:11" ht="11.4" customHeight="1" x14ac:dyDescent="0.25">
      <c r="A70" s="211" t="s">
        <v>36</v>
      </c>
      <c r="B70" s="212"/>
      <c r="C70" s="211" t="s">
        <v>415</v>
      </c>
      <c r="D70" s="212"/>
      <c r="E70" s="99" t="s">
        <v>416</v>
      </c>
      <c r="F70" s="213">
        <v>40</v>
      </c>
      <c r="G70" s="214"/>
      <c r="H70" s="211" t="s">
        <v>36</v>
      </c>
      <c r="I70" s="215"/>
      <c r="J70" s="215"/>
      <c r="K70" s="212"/>
    </row>
    <row r="71" spans="1:11" ht="11.4" customHeight="1" x14ac:dyDescent="0.25">
      <c r="A71" s="211" t="s">
        <v>36</v>
      </c>
      <c r="B71" s="212"/>
      <c r="C71" s="211" t="s">
        <v>417</v>
      </c>
      <c r="D71" s="212"/>
      <c r="E71" s="99" t="s">
        <v>36</v>
      </c>
      <c r="F71" s="213">
        <v>261</v>
      </c>
      <c r="G71" s="214"/>
      <c r="H71" s="211" t="s">
        <v>36</v>
      </c>
      <c r="I71" s="215"/>
      <c r="J71" s="215"/>
      <c r="K71" s="212"/>
    </row>
    <row r="72" spans="1:11" ht="30.6" customHeight="1" x14ac:dyDescent="0.25">
      <c r="A72" s="156" t="s">
        <v>484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</row>
    <row r="73" spans="1:11" ht="14.25" customHeight="1" x14ac:dyDescent="0.25">
      <c r="A73" s="145" t="s">
        <v>347</v>
      </c>
      <c r="B73" s="147" t="s">
        <v>348</v>
      </c>
      <c r="C73" s="147" t="s">
        <v>349</v>
      </c>
      <c r="D73" s="94">
        <v>1</v>
      </c>
      <c r="E73" s="94">
        <v>261462.06</v>
      </c>
      <c r="F73" s="94">
        <v>251835.28</v>
      </c>
      <c r="G73" s="149">
        <v>261462</v>
      </c>
      <c r="H73" s="149">
        <v>9455</v>
      </c>
      <c r="I73" s="94">
        <v>251835</v>
      </c>
      <c r="J73" s="149">
        <v>37.619999999999997</v>
      </c>
      <c r="K73" s="149">
        <v>37.619999999999997</v>
      </c>
    </row>
    <row r="74" spans="1:11" ht="176.4" customHeight="1" x14ac:dyDescent="0.25">
      <c r="A74" s="146"/>
      <c r="B74" s="148"/>
      <c r="C74" s="148"/>
      <c r="D74" s="95" t="s">
        <v>67</v>
      </c>
      <c r="E74" s="94">
        <v>9455.0499999999993</v>
      </c>
      <c r="F74" s="94">
        <v>11393.42</v>
      </c>
      <c r="G74" s="161"/>
      <c r="H74" s="161"/>
      <c r="I74" s="94">
        <v>11393</v>
      </c>
      <c r="J74" s="161"/>
      <c r="K74" s="161"/>
    </row>
    <row r="75" spans="1:11" ht="14.25" customHeight="1" x14ac:dyDescent="0.25">
      <c r="A75" s="145" t="s">
        <v>432</v>
      </c>
      <c r="B75" s="147" t="s">
        <v>54</v>
      </c>
      <c r="C75" s="147" t="s">
        <v>433</v>
      </c>
      <c r="D75" s="94">
        <v>0.31</v>
      </c>
      <c r="E75" s="94">
        <v>82.97</v>
      </c>
      <c r="F75" s="100"/>
      <c r="G75" s="149">
        <v>26</v>
      </c>
      <c r="H75" s="151"/>
      <c r="I75" s="100"/>
      <c r="J75" s="151"/>
      <c r="K75" s="151"/>
    </row>
    <row r="76" spans="1:11" ht="17.399999999999999" customHeight="1" x14ac:dyDescent="0.25">
      <c r="A76" s="146"/>
      <c r="B76" s="148"/>
      <c r="C76" s="148"/>
      <c r="D76" s="95" t="s">
        <v>68</v>
      </c>
      <c r="E76" s="100"/>
      <c r="F76" s="100"/>
      <c r="G76" s="161"/>
      <c r="H76" s="152"/>
      <c r="I76" s="100"/>
      <c r="J76" s="152"/>
      <c r="K76" s="152"/>
    </row>
    <row r="77" spans="1:11" ht="14.25" customHeight="1" x14ac:dyDescent="0.25">
      <c r="A77" s="145" t="s">
        <v>350</v>
      </c>
      <c r="B77" s="147" t="s">
        <v>69</v>
      </c>
      <c r="C77" s="147" t="s">
        <v>70</v>
      </c>
      <c r="D77" s="94">
        <v>80.489999999999995</v>
      </c>
      <c r="E77" s="94">
        <v>1139.1500000000001</v>
      </c>
      <c r="F77" s="100"/>
      <c r="G77" s="149">
        <v>91690</v>
      </c>
      <c r="H77" s="151"/>
      <c r="I77" s="100"/>
      <c r="J77" s="151"/>
      <c r="K77" s="151"/>
    </row>
    <row r="78" spans="1:11" ht="35.85" customHeight="1" x14ac:dyDescent="0.25">
      <c r="A78" s="146"/>
      <c r="B78" s="148"/>
      <c r="C78" s="148"/>
      <c r="D78" s="95" t="s">
        <v>71</v>
      </c>
      <c r="E78" s="100"/>
      <c r="F78" s="100"/>
      <c r="G78" s="150"/>
      <c r="H78" s="152"/>
      <c r="I78" s="100"/>
      <c r="J78" s="152"/>
      <c r="K78" s="152"/>
    </row>
    <row r="79" spans="1:11" ht="14.25" customHeight="1" x14ac:dyDescent="0.25">
      <c r="A79" s="145" t="s">
        <v>351</v>
      </c>
      <c r="B79" s="147" t="s">
        <v>352</v>
      </c>
      <c r="C79" s="147" t="s">
        <v>353</v>
      </c>
      <c r="D79" s="94">
        <v>103</v>
      </c>
      <c r="E79" s="94">
        <v>2685.15</v>
      </c>
      <c r="F79" s="100"/>
      <c r="G79" s="149">
        <v>276570</v>
      </c>
      <c r="H79" s="151"/>
      <c r="I79" s="100"/>
      <c r="J79" s="151"/>
      <c r="K79" s="151"/>
    </row>
    <row r="80" spans="1:11" ht="17.399999999999999" customHeight="1" x14ac:dyDescent="0.25">
      <c r="A80" s="146"/>
      <c r="B80" s="148"/>
      <c r="C80" s="148"/>
      <c r="D80" s="95" t="s">
        <v>354</v>
      </c>
      <c r="E80" s="100"/>
      <c r="F80" s="100"/>
      <c r="G80" s="150"/>
      <c r="H80" s="152"/>
      <c r="I80" s="100"/>
      <c r="J80" s="152"/>
      <c r="K80" s="152"/>
    </row>
    <row r="81" spans="1:11" ht="14.25" customHeight="1" x14ac:dyDescent="0.25">
      <c r="A81" s="145" t="s">
        <v>355</v>
      </c>
      <c r="B81" s="147" t="s">
        <v>64</v>
      </c>
      <c r="C81" s="147" t="s">
        <v>65</v>
      </c>
      <c r="D81" s="94">
        <v>20.5</v>
      </c>
      <c r="E81" s="94">
        <v>16394.689999999999</v>
      </c>
      <c r="F81" s="100"/>
      <c r="G81" s="149">
        <v>336091</v>
      </c>
      <c r="H81" s="151"/>
      <c r="I81" s="100"/>
      <c r="J81" s="151"/>
      <c r="K81" s="151"/>
    </row>
    <row r="82" spans="1:11" ht="24.6" customHeight="1" x14ac:dyDescent="0.25">
      <c r="A82" s="146"/>
      <c r="B82" s="148"/>
      <c r="C82" s="148"/>
      <c r="D82" s="95" t="s">
        <v>57</v>
      </c>
      <c r="E82" s="100"/>
      <c r="F82" s="100"/>
      <c r="G82" s="150"/>
      <c r="H82" s="152"/>
      <c r="I82" s="100"/>
      <c r="J82" s="152"/>
      <c r="K82" s="152"/>
    </row>
    <row r="83" spans="1:11" ht="14.25" customHeight="1" x14ac:dyDescent="0.25">
      <c r="A83" s="145" t="s">
        <v>356</v>
      </c>
      <c r="B83" s="147" t="s">
        <v>357</v>
      </c>
      <c r="C83" s="147" t="s">
        <v>358</v>
      </c>
      <c r="D83" s="94">
        <v>20.5</v>
      </c>
      <c r="E83" s="94">
        <v>3611.95</v>
      </c>
      <c r="F83" s="100"/>
      <c r="G83" s="149">
        <v>74045</v>
      </c>
      <c r="H83" s="151"/>
      <c r="I83" s="100"/>
      <c r="J83" s="151"/>
      <c r="K83" s="151"/>
    </row>
    <row r="84" spans="1:11" ht="24.6" customHeight="1" x14ac:dyDescent="0.25">
      <c r="A84" s="146"/>
      <c r="B84" s="148"/>
      <c r="C84" s="148"/>
      <c r="D84" s="95" t="s">
        <v>57</v>
      </c>
      <c r="E84" s="100"/>
      <c r="F84" s="100"/>
      <c r="G84" s="150"/>
      <c r="H84" s="152"/>
      <c r="I84" s="100"/>
      <c r="J84" s="152"/>
      <c r="K84" s="152"/>
    </row>
    <row r="85" spans="1:11" ht="14.25" customHeight="1" x14ac:dyDescent="0.25">
      <c r="A85" s="145" t="s">
        <v>359</v>
      </c>
      <c r="B85" s="147" t="s">
        <v>360</v>
      </c>
      <c r="C85" s="147" t="s">
        <v>361</v>
      </c>
      <c r="D85" s="94">
        <v>12.4</v>
      </c>
      <c r="E85" s="94">
        <v>23.12</v>
      </c>
      <c r="F85" s="100"/>
      <c r="G85" s="149">
        <v>287</v>
      </c>
      <c r="H85" s="151"/>
      <c r="I85" s="100"/>
      <c r="J85" s="151"/>
      <c r="K85" s="151"/>
    </row>
    <row r="86" spans="1:11" ht="17.399999999999999" customHeight="1" x14ac:dyDescent="0.25">
      <c r="A86" s="146"/>
      <c r="B86" s="148"/>
      <c r="C86" s="148"/>
      <c r="D86" s="95" t="s">
        <v>71</v>
      </c>
      <c r="E86" s="100"/>
      <c r="F86" s="100"/>
      <c r="G86" s="150"/>
      <c r="H86" s="152"/>
      <c r="I86" s="100"/>
      <c r="J86" s="152"/>
      <c r="K86" s="152"/>
    </row>
    <row r="87" spans="1:11" ht="41.85" customHeight="1" x14ac:dyDescent="0.25">
      <c r="A87" s="131" t="s">
        <v>485</v>
      </c>
      <c r="B87" s="132"/>
      <c r="C87" s="132"/>
      <c r="D87" s="132"/>
      <c r="E87" s="132"/>
      <c r="F87" s="133">
        <v>1040171</v>
      </c>
      <c r="G87" s="144"/>
      <c r="H87" s="108">
        <v>9455</v>
      </c>
      <c r="I87" s="108">
        <v>251835</v>
      </c>
      <c r="J87" s="97" t="s">
        <v>36</v>
      </c>
      <c r="K87" s="108">
        <v>37.619999999999997</v>
      </c>
    </row>
    <row r="88" spans="1:11" ht="16.649999999999999" customHeight="1" x14ac:dyDescent="0.25">
      <c r="A88" s="135" t="s">
        <v>36</v>
      </c>
      <c r="B88" s="136"/>
      <c r="C88" s="136"/>
      <c r="D88" s="136"/>
      <c r="E88" s="136"/>
      <c r="F88" s="136"/>
      <c r="G88" s="136"/>
      <c r="H88" s="136"/>
      <c r="I88" s="98">
        <v>11393</v>
      </c>
      <c r="J88" s="135" t="s">
        <v>36</v>
      </c>
      <c r="K88" s="136"/>
    </row>
    <row r="89" spans="1:11" ht="8.4" customHeight="1" x14ac:dyDescent="0.25"/>
    <row r="90" spans="1:11" ht="11.4" customHeight="1" x14ac:dyDescent="0.25">
      <c r="A90" s="123" t="s">
        <v>36</v>
      </c>
      <c r="B90" s="124"/>
      <c r="C90" s="123" t="s">
        <v>406</v>
      </c>
      <c r="D90" s="124"/>
      <c r="E90" s="99" t="s">
        <v>36</v>
      </c>
      <c r="F90" s="154">
        <v>1040171</v>
      </c>
      <c r="G90" s="160"/>
      <c r="H90" s="123" t="s">
        <v>36</v>
      </c>
      <c r="I90" s="130"/>
      <c r="J90" s="130"/>
      <c r="K90" s="124"/>
    </row>
    <row r="91" spans="1:11" ht="11.4" customHeight="1" x14ac:dyDescent="0.25">
      <c r="A91" s="123" t="s">
        <v>36</v>
      </c>
      <c r="B91" s="124"/>
      <c r="C91" s="123" t="s">
        <v>407</v>
      </c>
      <c r="D91" s="124"/>
      <c r="E91" s="99" t="s">
        <v>36</v>
      </c>
      <c r="F91" s="154">
        <v>778881</v>
      </c>
      <c r="G91" s="160"/>
      <c r="H91" s="123" t="s">
        <v>36</v>
      </c>
      <c r="I91" s="130"/>
      <c r="J91" s="130"/>
      <c r="K91" s="124"/>
    </row>
    <row r="92" spans="1:11" ht="11.4" customHeight="1" x14ac:dyDescent="0.25">
      <c r="A92" s="123" t="s">
        <v>36</v>
      </c>
      <c r="B92" s="124"/>
      <c r="C92" s="123" t="s">
        <v>408</v>
      </c>
      <c r="D92" s="124"/>
      <c r="E92" s="99" t="s">
        <v>36</v>
      </c>
      <c r="F92" s="154">
        <v>172</v>
      </c>
      <c r="G92" s="160"/>
      <c r="H92" s="123" t="s">
        <v>36</v>
      </c>
      <c r="I92" s="130"/>
      <c r="J92" s="130"/>
      <c r="K92" s="124"/>
    </row>
    <row r="93" spans="1:11" ht="11.4" customHeight="1" x14ac:dyDescent="0.25">
      <c r="A93" s="123" t="s">
        <v>36</v>
      </c>
      <c r="B93" s="124"/>
      <c r="C93" s="123" t="s">
        <v>419</v>
      </c>
      <c r="D93" s="124"/>
      <c r="E93" s="99" t="s">
        <v>36</v>
      </c>
      <c r="F93" s="154">
        <v>778709</v>
      </c>
      <c r="G93" s="160"/>
      <c r="H93" s="123" t="s">
        <v>36</v>
      </c>
      <c r="I93" s="130"/>
      <c r="J93" s="130"/>
      <c r="K93" s="124"/>
    </row>
    <row r="94" spans="1:11" ht="11.4" customHeight="1" x14ac:dyDescent="0.25">
      <c r="A94" s="123" t="s">
        <v>36</v>
      </c>
      <c r="B94" s="124"/>
      <c r="C94" s="123" t="s">
        <v>409</v>
      </c>
      <c r="D94" s="124"/>
      <c r="E94" s="99" t="s">
        <v>36</v>
      </c>
      <c r="F94" s="154">
        <v>9455</v>
      </c>
      <c r="G94" s="160"/>
      <c r="H94" s="123" t="s">
        <v>36</v>
      </c>
      <c r="I94" s="130"/>
      <c r="J94" s="130"/>
      <c r="K94" s="124"/>
    </row>
    <row r="95" spans="1:11" ht="11.4" customHeight="1" x14ac:dyDescent="0.25">
      <c r="A95" s="123" t="s">
        <v>36</v>
      </c>
      <c r="B95" s="124"/>
      <c r="C95" s="123" t="s">
        <v>410</v>
      </c>
      <c r="D95" s="124"/>
      <c r="E95" s="99" t="s">
        <v>36</v>
      </c>
      <c r="F95" s="154">
        <v>251835</v>
      </c>
      <c r="G95" s="160"/>
      <c r="H95" s="123" t="s">
        <v>36</v>
      </c>
      <c r="I95" s="130"/>
      <c r="J95" s="130"/>
      <c r="K95" s="124"/>
    </row>
    <row r="96" spans="1:11" ht="11.4" customHeight="1" x14ac:dyDescent="0.25">
      <c r="A96" s="123" t="s">
        <v>36</v>
      </c>
      <c r="B96" s="124"/>
      <c r="C96" s="123" t="s">
        <v>411</v>
      </c>
      <c r="D96" s="124"/>
      <c r="E96" s="99" t="s">
        <v>36</v>
      </c>
      <c r="F96" s="154">
        <v>11393</v>
      </c>
      <c r="G96" s="160"/>
      <c r="H96" s="123" t="s">
        <v>36</v>
      </c>
      <c r="I96" s="130"/>
      <c r="J96" s="130"/>
      <c r="K96" s="124"/>
    </row>
    <row r="97" spans="1:11" ht="11.4" customHeight="1" x14ac:dyDescent="0.25">
      <c r="A97" s="123" t="s">
        <v>36</v>
      </c>
      <c r="B97" s="124"/>
      <c r="C97" s="123" t="s">
        <v>412</v>
      </c>
      <c r="D97" s="124"/>
      <c r="E97" s="99" t="s">
        <v>36</v>
      </c>
      <c r="F97" s="154">
        <v>27728</v>
      </c>
      <c r="G97" s="160"/>
      <c r="H97" s="123" t="s">
        <v>36</v>
      </c>
      <c r="I97" s="130"/>
      <c r="J97" s="130"/>
      <c r="K97" s="124"/>
    </row>
    <row r="98" spans="1:11" ht="11.4" customHeight="1" x14ac:dyDescent="0.25">
      <c r="A98" s="123" t="s">
        <v>36</v>
      </c>
      <c r="B98" s="124"/>
      <c r="C98" s="123" t="s">
        <v>413</v>
      </c>
      <c r="D98" s="124"/>
      <c r="E98" s="99" t="s">
        <v>36</v>
      </c>
      <c r="F98" s="154">
        <v>13551</v>
      </c>
      <c r="G98" s="160"/>
      <c r="H98" s="123" t="s">
        <v>36</v>
      </c>
      <c r="I98" s="130"/>
      <c r="J98" s="130"/>
      <c r="K98" s="124"/>
    </row>
    <row r="99" spans="1:11" ht="11.4" customHeight="1" x14ac:dyDescent="0.25">
      <c r="A99" s="123" t="s">
        <v>36</v>
      </c>
      <c r="B99" s="124"/>
      <c r="C99" s="123" t="s">
        <v>414</v>
      </c>
      <c r="D99" s="124"/>
      <c r="E99" s="99" t="s">
        <v>36</v>
      </c>
      <c r="F99" s="154">
        <v>1081450</v>
      </c>
      <c r="G99" s="155"/>
      <c r="H99" s="123" t="s">
        <v>36</v>
      </c>
      <c r="I99" s="130"/>
      <c r="J99" s="130"/>
      <c r="K99" s="124"/>
    </row>
    <row r="100" spans="1:11" ht="11.4" customHeight="1" x14ac:dyDescent="0.25">
      <c r="A100" s="123" t="s">
        <v>36</v>
      </c>
      <c r="B100" s="124"/>
      <c r="C100" s="123" t="s">
        <v>415</v>
      </c>
      <c r="D100" s="124"/>
      <c r="E100" s="99" t="s">
        <v>416</v>
      </c>
      <c r="F100" s="154">
        <v>194661</v>
      </c>
      <c r="G100" s="155"/>
      <c r="H100" s="123" t="s">
        <v>36</v>
      </c>
      <c r="I100" s="130"/>
      <c r="J100" s="130"/>
      <c r="K100" s="124"/>
    </row>
    <row r="101" spans="1:11" ht="11.4" customHeight="1" x14ac:dyDescent="0.25">
      <c r="A101" s="123" t="s">
        <v>36</v>
      </c>
      <c r="B101" s="124"/>
      <c r="C101" s="123" t="s">
        <v>417</v>
      </c>
      <c r="D101" s="124"/>
      <c r="E101" s="99" t="s">
        <v>36</v>
      </c>
      <c r="F101" s="154">
        <v>1276111</v>
      </c>
      <c r="G101" s="155"/>
      <c r="H101" s="123" t="s">
        <v>36</v>
      </c>
      <c r="I101" s="130"/>
      <c r="J101" s="130"/>
      <c r="K101" s="124"/>
    </row>
    <row r="102" spans="1:11" ht="30.6" customHeight="1" x14ac:dyDescent="0.25">
      <c r="A102" s="217" t="s">
        <v>486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</row>
    <row r="103" spans="1:11" ht="14.25" customHeight="1" x14ac:dyDescent="0.25">
      <c r="A103" s="219" t="s">
        <v>72</v>
      </c>
      <c r="B103" s="220" t="s">
        <v>73</v>
      </c>
      <c r="C103" s="220" t="s">
        <v>74</v>
      </c>
      <c r="D103" s="94">
        <v>0.01</v>
      </c>
      <c r="E103" s="94">
        <v>517781.21</v>
      </c>
      <c r="F103" s="94">
        <v>36362.550000000003</v>
      </c>
      <c r="G103" s="221">
        <v>5178</v>
      </c>
      <c r="H103" s="221">
        <v>92</v>
      </c>
      <c r="I103" s="94">
        <v>364</v>
      </c>
      <c r="J103" s="221">
        <v>29.99</v>
      </c>
      <c r="K103" s="221">
        <v>0.3</v>
      </c>
    </row>
    <row r="104" spans="1:11" ht="122.4" customHeight="1" x14ac:dyDescent="0.25">
      <c r="A104" s="146"/>
      <c r="B104" s="148"/>
      <c r="C104" s="148"/>
      <c r="D104" s="95" t="s">
        <v>75</v>
      </c>
      <c r="E104" s="94">
        <v>9181.2199999999993</v>
      </c>
      <c r="F104" s="94">
        <v>12932.95</v>
      </c>
      <c r="G104" s="161"/>
      <c r="H104" s="161"/>
      <c r="I104" s="94">
        <v>129</v>
      </c>
      <c r="J104" s="161"/>
      <c r="K104" s="161"/>
    </row>
    <row r="105" spans="1:11" ht="14.25" customHeight="1" x14ac:dyDescent="0.25">
      <c r="A105" s="219" t="s">
        <v>76</v>
      </c>
      <c r="B105" s="220" t="s">
        <v>77</v>
      </c>
      <c r="C105" s="220" t="s">
        <v>78</v>
      </c>
      <c r="D105" s="94">
        <v>-1.01</v>
      </c>
      <c r="E105" s="94">
        <v>4673.33</v>
      </c>
      <c r="F105" s="100"/>
      <c r="G105" s="221">
        <v>-4720</v>
      </c>
      <c r="H105" s="229"/>
      <c r="I105" s="100"/>
      <c r="J105" s="229"/>
      <c r="K105" s="229"/>
    </row>
    <row r="106" spans="1:11" ht="57" customHeight="1" x14ac:dyDescent="0.25">
      <c r="A106" s="146"/>
      <c r="B106" s="148"/>
      <c r="C106" s="148"/>
      <c r="D106" s="95" t="s">
        <v>57</v>
      </c>
      <c r="E106" s="100"/>
      <c r="F106" s="100"/>
      <c r="G106" s="161"/>
      <c r="H106" s="152"/>
      <c r="I106" s="100"/>
      <c r="J106" s="152"/>
      <c r="K106" s="152"/>
    </row>
    <row r="107" spans="1:11" ht="14.25" customHeight="1" x14ac:dyDescent="0.25">
      <c r="A107" s="219" t="s">
        <v>79</v>
      </c>
      <c r="B107" s="220" t="s">
        <v>80</v>
      </c>
      <c r="C107" s="220" t="s">
        <v>81</v>
      </c>
      <c r="D107" s="94">
        <v>1.01</v>
      </c>
      <c r="E107" s="94">
        <v>4836.9799999999996</v>
      </c>
      <c r="F107" s="100"/>
      <c r="G107" s="221">
        <v>4885</v>
      </c>
      <c r="H107" s="229"/>
      <c r="I107" s="100"/>
      <c r="J107" s="229"/>
      <c r="K107" s="229"/>
    </row>
    <row r="108" spans="1:11" ht="57" customHeight="1" x14ac:dyDescent="0.25">
      <c r="A108" s="146"/>
      <c r="B108" s="148"/>
      <c r="C108" s="148"/>
      <c r="D108" s="95" t="s">
        <v>57</v>
      </c>
      <c r="E108" s="100"/>
      <c r="F108" s="100"/>
      <c r="G108" s="150"/>
      <c r="H108" s="152"/>
      <c r="I108" s="100"/>
      <c r="J108" s="152"/>
      <c r="K108" s="152"/>
    </row>
    <row r="109" spans="1:11" ht="41.85" customHeight="1" x14ac:dyDescent="0.25">
      <c r="A109" s="131" t="s">
        <v>487</v>
      </c>
      <c r="B109" s="132"/>
      <c r="C109" s="132"/>
      <c r="D109" s="132"/>
      <c r="E109" s="132"/>
      <c r="F109" s="133">
        <v>5343</v>
      </c>
      <c r="G109" s="222"/>
      <c r="H109" s="96">
        <v>92</v>
      </c>
      <c r="I109" s="96">
        <v>364</v>
      </c>
      <c r="J109" s="97" t="s">
        <v>36</v>
      </c>
      <c r="K109" s="96">
        <v>0.3</v>
      </c>
    </row>
    <row r="110" spans="1:11" ht="16.649999999999999" customHeight="1" x14ac:dyDescent="0.25">
      <c r="A110" s="135" t="s">
        <v>36</v>
      </c>
      <c r="B110" s="136"/>
      <c r="C110" s="136"/>
      <c r="D110" s="136"/>
      <c r="E110" s="136"/>
      <c r="F110" s="136"/>
      <c r="G110" s="136"/>
      <c r="H110" s="136"/>
      <c r="I110" s="98">
        <v>129</v>
      </c>
      <c r="J110" s="135" t="s">
        <v>36</v>
      </c>
      <c r="K110" s="136"/>
    </row>
    <row r="111" spans="1:11" ht="8.4" customHeight="1" x14ac:dyDescent="0.25"/>
    <row r="112" spans="1:11" ht="11.4" customHeight="1" x14ac:dyDescent="0.25">
      <c r="A112" s="211" t="s">
        <v>36</v>
      </c>
      <c r="B112" s="212"/>
      <c r="C112" s="211" t="s">
        <v>406</v>
      </c>
      <c r="D112" s="212"/>
      <c r="E112" s="99" t="s">
        <v>36</v>
      </c>
      <c r="F112" s="213">
        <v>5343</v>
      </c>
      <c r="G112" s="216"/>
      <c r="H112" s="211" t="s">
        <v>36</v>
      </c>
      <c r="I112" s="215"/>
      <c r="J112" s="215"/>
      <c r="K112" s="212"/>
    </row>
    <row r="113" spans="1:11" ht="11.4" customHeight="1" x14ac:dyDescent="0.25">
      <c r="A113" s="211" t="s">
        <v>36</v>
      </c>
      <c r="B113" s="212"/>
      <c r="C113" s="211" t="s">
        <v>407</v>
      </c>
      <c r="D113" s="212"/>
      <c r="E113" s="99" t="s">
        <v>36</v>
      </c>
      <c r="F113" s="213">
        <v>4887</v>
      </c>
      <c r="G113" s="216"/>
      <c r="H113" s="211" t="s">
        <v>36</v>
      </c>
      <c r="I113" s="215"/>
      <c r="J113" s="215"/>
      <c r="K113" s="212"/>
    </row>
    <row r="114" spans="1:11" ht="11.4" customHeight="1" x14ac:dyDescent="0.25">
      <c r="A114" s="211" t="s">
        <v>36</v>
      </c>
      <c r="B114" s="212"/>
      <c r="C114" s="211" t="s">
        <v>408</v>
      </c>
      <c r="D114" s="212"/>
      <c r="E114" s="99" t="s">
        <v>36</v>
      </c>
      <c r="F114" s="213">
        <v>4722</v>
      </c>
      <c r="G114" s="216"/>
      <c r="H114" s="211" t="s">
        <v>36</v>
      </c>
      <c r="I114" s="215"/>
      <c r="J114" s="215"/>
      <c r="K114" s="212"/>
    </row>
    <row r="115" spans="1:11" ht="11.4" customHeight="1" x14ac:dyDescent="0.25">
      <c r="A115" s="211" t="s">
        <v>36</v>
      </c>
      <c r="B115" s="212"/>
      <c r="C115" s="211" t="s">
        <v>419</v>
      </c>
      <c r="D115" s="212"/>
      <c r="E115" s="99" t="s">
        <v>36</v>
      </c>
      <c r="F115" s="213">
        <v>165</v>
      </c>
      <c r="G115" s="216"/>
      <c r="H115" s="211" t="s">
        <v>36</v>
      </c>
      <c r="I115" s="215"/>
      <c r="J115" s="215"/>
      <c r="K115" s="212"/>
    </row>
    <row r="116" spans="1:11" ht="11.4" customHeight="1" x14ac:dyDescent="0.25">
      <c r="A116" s="211" t="s">
        <v>36</v>
      </c>
      <c r="B116" s="212"/>
      <c r="C116" s="211" t="s">
        <v>409</v>
      </c>
      <c r="D116" s="212"/>
      <c r="E116" s="99" t="s">
        <v>36</v>
      </c>
      <c r="F116" s="213">
        <v>92</v>
      </c>
      <c r="G116" s="216"/>
      <c r="H116" s="211" t="s">
        <v>36</v>
      </c>
      <c r="I116" s="215"/>
      <c r="J116" s="215"/>
      <c r="K116" s="212"/>
    </row>
    <row r="117" spans="1:11" ht="11.4" customHeight="1" x14ac:dyDescent="0.25">
      <c r="A117" s="211" t="s">
        <v>36</v>
      </c>
      <c r="B117" s="212"/>
      <c r="C117" s="211" t="s">
        <v>410</v>
      </c>
      <c r="D117" s="212"/>
      <c r="E117" s="99" t="s">
        <v>36</v>
      </c>
      <c r="F117" s="213">
        <v>364</v>
      </c>
      <c r="G117" s="216"/>
      <c r="H117" s="211" t="s">
        <v>36</v>
      </c>
      <c r="I117" s="215"/>
      <c r="J117" s="215"/>
      <c r="K117" s="212"/>
    </row>
    <row r="118" spans="1:11" ht="11.4" customHeight="1" x14ac:dyDescent="0.25">
      <c r="A118" s="211" t="s">
        <v>36</v>
      </c>
      <c r="B118" s="212"/>
      <c r="C118" s="211" t="s">
        <v>411</v>
      </c>
      <c r="D118" s="212"/>
      <c r="E118" s="99" t="s">
        <v>36</v>
      </c>
      <c r="F118" s="213">
        <v>129</v>
      </c>
      <c r="G118" s="216"/>
      <c r="H118" s="211" t="s">
        <v>36</v>
      </c>
      <c r="I118" s="215"/>
      <c r="J118" s="215"/>
      <c r="K118" s="212"/>
    </row>
    <row r="119" spans="1:11" ht="11.4" customHeight="1" x14ac:dyDescent="0.25">
      <c r="A119" s="211" t="s">
        <v>36</v>
      </c>
      <c r="B119" s="212"/>
      <c r="C119" s="211" t="s">
        <v>412</v>
      </c>
      <c r="D119" s="212"/>
      <c r="E119" s="99" t="s">
        <v>36</v>
      </c>
      <c r="F119" s="213">
        <v>214</v>
      </c>
      <c r="G119" s="216"/>
      <c r="H119" s="211" t="s">
        <v>36</v>
      </c>
      <c r="I119" s="215"/>
      <c r="J119" s="215"/>
      <c r="K119" s="212"/>
    </row>
    <row r="120" spans="1:11" ht="11.4" customHeight="1" x14ac:dyDescent="0.25">
      <c r="A120" s="211" t="s">
        <v>36</v>
      </c>
      <c r="B120" s="212"/>
      <c r="C120" s="211" t="s">
        <v>413</v>
      </c>
      <c r="D120" s="212"/>
      <c r="E120" s="99" t="s">
        <v>36</v>
      </c>
      <c r="F120" s="213">
        <v>106</v>
      </c>
      <c r="G120" s="216"/>
      <c r="H120" s="211" t="s">
        <v>36</v>
      </c>
      <c r="I120" s="215"/>
      <c r="J120" s="215"/>
      <c r="K120" s="212"/>
    </row>
    <row r="121" spans="1:11" ht="11.4" customHeight="1" x14ac:dyDescent="0.25">
      <c r="A121" s="211" t="s">
        <v>36</v>
      </c>
      <c r="B121" s="212"/>
      <c r="C121" s="211" t="s">
        <v>414</v>
      </c>
      <c r="D121" s="212"/>
      <c r="E121" s="99" t="s">
        <v>36</v>
      </c>
      <c r="F121" s="213">
        <v>5663</v>
      </c>
      <c r="G121" s="214"/>
      <c r="H121" s="211" t="s">
        <v>36</v>
      </c>
      <c r="I121" s="215"/>
      <c r="J121" s="215"/>
      <c r="K121" s="212"/>
    </row>
    <row r="122" spans="1:11" ht="11.4" customHeight="1" x14ac:dyDescent="0.25">
      <c r="A122" s="211" t="s">
        <v>36</v>
      </c>
      <c r="B122" s="212"/>
      <c r="C122" s="211" t="s">
        <v>415</v>
      </c>
      <c r="D122" s="212"/>
      <c r="E122" s="99" t="s">
        <v>416</v>
      </c>
      <c r="F122" s="213">
        <v>1019</v>
      </c>
      <c r="G122" s="214"/>
      <c r="H122" s="211" t="s">
        <v>36</v>
      </c>
      <c r="I122" s="215"/>
      <c r="J122" s="215"/>
      <c r="K122" s="212"/>
    </row>
    <row r="123" spans="1:11" ht="11.4" customHeight="1" x14ac:dyDescent="0.25">
      <c r="A123" s="211" t="s">
        <v>36</v>
      </c>
      <c r="B123" s="212"/>
      <c r="C123" s="211" t="s">
        <v>417</v>
      </c>
      <c r="D123" s="212"/>
      <c r="E123" s="99" t="s">
        <v>36</v>
      </c>
      <c r="F123" s="213">
        <v>6682</v>
      </c>
      <c r="G123" s="214"/>
      <c r="H123" s="211" t="s">
        <v>36</v>
      </c>
      <c r="I123" s="215"/>
      <c r="J123" s="215"/>
      <c r="K123" s="212"/>
    </row>
    <row r="124" spans="1:11" ht="30.6" customHeight="1" x14ac:dyDescent="0.25">
      <c r="A124" s="217" t="s">
        <v>488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</row>
    <row r="125" spans="1:11" ht="14.25" customHeight="1" x14ac:dyDescent="0.25">
      <c r="A125" s="219" t="s">
        <v>82</v>
      </c>
      <c r="B125" s="220" t="s">
        <v>83</v>
      </c>
      <c r="C125" s="220" t="s">
        <v>180</v>
      </c>
      <c r="D125" s="94">
        <v>1</v>
      </c>
      <c r="E125" s="94">
        <v>674531.3</v>
      </c>
      <c r="F125" s="94">
        <v>76072.490000000005</v>
      </c>
      <c r="G125" s="221">
        <v>674531</v>
      </c>
      <c r="H125" s="221">
        <v>6575</v>
      </c>
      <c r="I125" s="94">
        <v>76072</v>
      </c>
      <c r="J125" s="221">
        <v>23.99</v>
      </c>
      <c r="K125" s="221">
        <v>23.99</v>
      </c>
    </row>
    <row r="126" spans="1:11" ht="143.85" customHeight="1" x14ac:dyDescent="0.25">
      <c r="A126" s="146"/>
      <c r="B126" s="148"/>
      <c r="C126" s="148"/>
      <c r="D126" s="95" t="s">
        <v>67</v>
      </c>
      <c r="E126" s="94">
        <v>6575.35</v>
      </c>
      <c r="F126" s="94">
        <v>9374.1</v>
      </c>
      <c r="G126" s="161"/>
      <c r="H126" s="161"/>
      <c r="I126" s="94">
        <v>9374</v>
      </c>
      <c r="J126" s="161"/>
      <c r="K126" s="161"/>
    </row>
    <row r="127" spans="1:11" ht="14.25" customHeight="1" x14ac:dyDescent="0.25">
      <c r="A127" s="219" t="s">
        <v>84</v>
      </c>
      <c r="B127" s="220" t="s">
        <v>85</v>
      </c>
      <c r="C127" s="220" t="s">
        <v>86</v>
      </c>
      <c r="D127" s="94">
        <v>-105.3</v>
      </c>
      <c r="E127" s="94">
        <v>5589.54</v>
      </c>
      <c r="F127" s="100"/>
      <c r="G127" s="221">
        <v>-588579</v>
      </c>
      <c r="H127" s="229"/>
      <c r="I127" s="100"/>
      <c r="J127" s="229"/>
      <c r="K127" s="229"/>
    </row>
    <row r="128" spans="1:11" ht="57" customHeight="1" x14ac:dyDescent="0.25">
      <c r="A128" s="146"/>
      <c r="B128" s="148"/>
      <c r="C128" s="148"/>
      <c r="D128" s="95" t="s">
        <v>57</v>
      </c>
      <c r="E128" s="100"/>
      <c r="F128" s="100"/>
      <c r="G128" s="161"/>
      <c r="H128" s="152"/>
      <c r="I128" s="100"/>
      <c r="J128" s="152"/>
      <c r="K128" s="152"/>
    </row>
    <row r="129" spans="1:11" ht="14.25" customHeight="1" x14ac:dyDescent="0.25">
      <c r="A129" s="219" t="s">
        <v>87</v>
      </c>
      <c r="B129" s="220" t="s">
        <v>80</v>
      </c>
      <c r="C129" s="220" t="s">
        <v>81</v>
      </c>
      <c r="D129" s="94">
        <v>105.3</v>
      </c>
      <c r="E129" s="94">
        <v>4836.9799999999996</v>
      </c>
      <c r="F129" s="100"/>
      <c r="G129" s="221">
        <v>509334</v>
      </c>
      <c r="H129" s="229"/>
      <c r="I129" s="100"/>
      <c r="J129" s="229"/>
      <c r="K129" s="229"/>
    </row>
    <row r="130" spans="1:11" ht="57" customHeight="1" x14ac:dyDescent="0.25">
      <c r="A130" s="146"/>
      <c r="B130" s="148"/>
      <c r="C130" s="148"/>
      <c r="D130" s="95" t="s">
        <v>57</v>
      </c>
      <c r="E130" s="100"/>
      <c r="F130" s="100"/>
      <c r="G130" s="150"/>
      <c r="H130" s="152"/>
      <c r="I130" s="100"/>
      <c r="J130" s="152"/>
      <c r="K130" s="152"/>
    </row>
    <row r="131" spans="1:11" ht="41.85" customHeight="1" x14ac:dyDescent="0.25">
      <c r="A131" s="131" t="s">
        <v>489</v>
      </c>
      <c r="B131" s="132"/>
      <c r="C131" s="132"/>
      <c r="D131" s="132"/>
      <c r="E131" s="132"/>
      <c r="F131" s="133">
        <v>595286</v>
      </c>
      <c r="G131" s="222"/>
      <c r="H131" s="96">
        <v>6575</v>
      </c>
      <c r="I131" s="96">
        <v>76072</v>
      </c>
      <c r="J131" s="97" t="s">
        <v>36</v>
      </c>
      <c r="K131" s="96">
        <v>23.99</v>
      </c>
    </row>
    <row r="132" spans="1:11" ht="16.649999999999999" customHeight="1" x14ac:dyDescent="0.25">
      <c r="A132" s="135" t="s">
        <v>36</v>
      </c>
      <c r="B132" s="136"/>
      <c r="C132" s="136"/>
      <c r="D132" s="136"/>
      <c r="E132" s="136"/>
      <c r="F132" s="136"/>
      <c r="G132" s="136"/>
      <c r="H132" s="136"/>
      <c r="I132" s="98">
        <v>9374</v>
      </c>
      <c r="J132" s="135" t="s">
        <v>36</v>
      </c>
      <c r="K132" s="136"/>
    </row>
    <row r="133" spans="1:11" ht="8.4" customHeight="1" x14ac:dyDescent="0.25"/>
    <row r="134" spans="1:11" ht="11.4" customHeight="1" x14ac:dyDescent="0.25">
      <c r="A134" s="211" t="s">
        <v>36</v>
      </c>
      <c r="B134" s="212"/>
      <c r="C134" s="211" t="s">
        <v>406</v>
      </c>
      <c r="D134" s="212"/>
      <c r="E134" s="99" t="s">
        <v>36</v>
      </c>
      <c r="F134" s="213">
        <v>595286</v>
      </c>
      <c r="G134" s="216"/>
      <c r="H134" s="211" t="s">
        <v>36</v>
      </c>
      <c r="I134" s="215"/>
      <c r="J134" s="215"/>
      <c r="K134" s="212"/>
    </row>
    <row r="135" spans="1:11" ht="11.4" customHeight="1" x14ac:dyDescent="0.25">
      <c r="A135" s="211" t="s">
        <v>36</v>
      </c>
      <c r="B135" s="212"/>
      <c r="C135" s="211" t="s">
        <v>407</v>
      </c>
      <c r="D135" s="212"/>
      <c r="E135" s="99" t="s">
        <v>36</v>
      </c>
      <c r="F135" s="213">
        <v>512639</v>
      </c>
      <c r="G135" s="216"/>
      <c r="H135" s="211" t="s">
        <v>36</v>
      </c>
      <c r="I135" s="215"/>
      <c r="J135" s="215"/>
      <c r="K135" s="212"/>
    </row>
    <row r="136" spans="1:11" ht="11.4" customHeight="1" x14ac:dyDescent="0.25">
      <c r="A136" s="211" t="s">
        <v>36</v>
      </c>
      <c r="B136" s="212"/>
      <c r="C136" s="211" t="s">
        <v>408</v>
      </c>
      <c r="D136" s="212"/>
      <c r="E136" s="99" t="s">
        <v>36</v>
      </c>
      <c r="F136" s="213">
        <v>591884</v>
      </c>
      <c r="G136" s="216"/>
      <c r="H136" s="211" t="s">
        <v>36</v>
      </c>
      <c r="I136" s="215"/>
      <c r="J136" s="215"/>
      <c r="K136" s="212"/>
    </row>
    <row r="137" spans="1:11" ht="11.4" customHeight="1" x14ac:dyDescent="0.25">
      <c r="A137" s="211" t="s">
        <v>36</v>
      </c>
      <c r="B137" s="212"/>
      <c r="C137" s="211" t="s">
        <v>419</v>
      </c>
      <c r="D137" s="212"/>
      <c r="E137" s="99" t="s">
        <v>36</v>
      </c>
      <c r="F137" s="213">
        <v>-79245</v>
      </c>
      <c r="G137" s="216"/>
      <c r="H137" s="211" t="s">
        <v>36</v>
      </c>
      <c r="I137" s="215"/>
      <c r="J137" s="215"/>
      <c r="K137" s="212"/>
    </row>
    <row r="138" spans="1:11" ht="11.4" customHeight="1" x14ac:dyDescent="0.25">
      <c r="A138" s="211" t="s">
        <v>36</v>
      </c>
      <c r="B138" s="212"/>
      <c r="C138" s="211" t="s">
        <v>409</v>
      </c>
      <c r="D138" s="212"/>
      <c r="E138" s="99" t="s">
        <v>36</v>
      </c>
      <c r="F138" s="213">
        <v>6575</v>
      </c>
      <c r="G138" s="216"/>
      <c r="H138" s="211" t="s">
        <v>36</v>
      </c>
      <c r="I138" s="215"/>
      <c r="J138" s="215"/>
      <c r="K138" s="212"/>
    </row>
    <row r="139" spans="1:11" ht="11.4" customHeight="1" x14ac:dyDescent="0.25">
      <c r="A139" s="211" t="s">
        <v>36</v>
      </c>
      <c r="B139" s="212"/>
      <c r="C139" s="211" t="s">
        <v>410</v>
      </c>
      <c r="D139" s="212"/>
      <c r="E139" s="99" t="s">
        <v>36</v>
      </c>
      <c r="F139" s="213">
        <v>76072</v>
      </c>
      <c r="G139" s="216"/>
      <c r="H139" s="211" t="s">
        <v>36</v>
      </c>
      <c r="I139" s="215"/>
      <c r="J139" s="215"/>
      <c r="K139" s="212"/>
    </row>
    <row r="140" spans="1:11" ht="11.4" customHeight="1" x14ac:dyDescent="0.25">
      <c r="A140" s="211" t="s">
        <v>36</v>
      </c>
      <c r="B140" s="212"/>
      <c r="C140" s="211" t="s">
        <v>411</v>
      </c>
      <c r="D140" s="212"/>
      <c r="E140" s="99" t="s">
        <v>36</v>
      </c>
      <c r="F140" s="213">
        <v>9374</v>
      </c>
      <c r="G140" s="216"/>
      <c r="H140" s="211" t="s">
        <v>36</v>
      </c>
      <c r="I140" s="215"/>
      <c r="J140" s="215"/>
      <c r="K140" s="212"/>
    </row>
    <row r="141" spans="1:11" ht="11.4" customHeight="1" x14ac:dyDescent="0.25">
      <c r="A141" s="211" t="s">
        <v>36</v>
      </c>
      <c r="B141" s="212"/>
      <c r="C141" s="211" t="s">
        <v>412</v>
      </c>
      <c r="D141" s="212"/>
      <c r="E141" s="99" t="s">
        <v>36</v>
      </c>
      <c r="F141" s="213">
        <v>21212</v>
      </c>
      <c r="G141" s="216"/>
      <c r="H141" s="211" t="s">
        <v>36</v>
      </c>
      <c r="I141" s="215"/>
      <c r="J141" s="215"/>
      <c r="K141" s="212"/>
    </row>
    <row r="142" spans="1:11" ht="11.4" customHeight="1" x14ac:dyDescent="0.25">
      <c r="A142" s="211" t="s">
        <v>36</v>
      </c>
      <c r="B142" s="212"/>
      <c r="C142" s="211" t="s">
        <v>413</v>
      </c>
      <c r="D142" s="212"/>
      <c r="E142" s="99" t="s">
        <v>36</v>
      </c>
      <c r="F142" s="213">
        <v>10367</v>
      </c>
      <c r="G142" s="216"/>
      <c r="H142" s="211" t="s">
        <v>36</v>
      </c>
      <c r="I142" s="215"/>
      <c r="J142" s="215"/>
      <c r="K142" s="212"/>
    </row>
    <row r="143" spans="1:11" ht="11.4" customHeight="1" x14ac:dyDescent="0.25">
      <c r="A143" s="211" t="s">
        <v>36</v>
      </c>
      <c r="B143" s="212"/>
      <c r="C143" s="211" t="s">
        <v>414</v>
      </c>
      <c r="D143" s="212"/>
      <c r="E143" s="99" t="s">
        <v>36</v>
      </c>
      <c r="F143" s="213">
        <v>626865</v>
      </c>
      <c r="G143" s="216"/>
      <c r="H143" s="211" t="s">
        <v>36</v>
      </c>
      <c r="I143" s="215"/>
      <c r="J143" s="215"/>
      <c r="K143" s="212"/>
    </row>
    <row r="144" spans="1:11" ht="11.4" customHeight="1" x14ac:dyDescent="0.25">
      <c r="A144" s="211" t="s">
        <v>36</v>
      </c>
      <c r="B144" s="212"/>
      <c r="C144" s="211" t="s">
        <v>415</v>
      </c>
      <c r="D144" s="212"/>
      <c r="E144" s="99" t="s">
        <v>416</v>
      </c>
      <c r="F144" s="213">
        <v>112836</v>
      </c>
      <c r="G144" s="214"/>
      <c r="H144" s="211" t="s">
        <v>36</v>
      </c>
      <c r="I144" s="215"/>
      <c r="J144" s="215"/>
      <c r="K144" s="212"/>
    </row>
    <row r="145" spans="1:11" ht="11.4" customHeight="1" x14ac:dyDescent="0.25">
      <c r="A145" s="211" t="s">
        <v>36</v>
      </c>
      <c r="B145" s="212"/>
      <c r="C145" s="211" t="s">
        <v>417</v>
      </c>
      <c r="D145" s="212"/>
      <c r="E145" s="99" t="s">
        <v>36</v>
      </c>
      <c r="F145" s="213">
        <v>739701</v>
      </c>
      <c r="G145" s="214"/>
      <c r="H145" s="211" t="s">
        <v>36</v>
      </c>
      <c r="I145" s="215"/>
      <c r="J145" s="215"/>
      <c r="K145" s="212"/>
    </row>
    <row r="146" spans="1:11" ht="30.6" customHeight="1" x14ac:dyDescent="0.25">
      <c r="A146" s="217" t="s">
        <v>490</v>
      </c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</row>
    <row r="147" spans="1:11" ht="14.25" customHeight="1" x14ac:dyDescent="0.25">
      <c r="A147" s="219" t="s">
        <v>88</v>
      </c>
      <c r="B147" s="220" t="s">
        <v>89</v>
      </c>
      <c r="C147" s="220" t="s">
        <v>181</v>
      </c>
      <c r="D147" s="94">
        <v>1</v>
      </c>
      <c r="E147" s="94">
        <v>17063.84</v>
      </c>
      <c r="F147" s="94">
        <v>16347.22</v>
      </c>
      <c r="G147" s="221">
        <v>17064</v>
      </c>
      <c r="H147" s="229"/>
      <c r="I147" s="94">
        <v>16347</v>
      </c>
      <c r="J147" s="229"/>
      <c r="K147" s="229"/>
    </row>
    <row r="148" spans="1:11" ht="111.75" customHeight="1" x14ac:dyDescent="0.25">
      <c r="A148" s="146"/>
      <c r="B148" s="148"/>
      <c r="C148" s="148"/>
      <c r="D148" s="95" t="s">
        <v>20</v>
      </c>
      <c r="E148" s="100"/>
      <c r="F148" s="94">
        <v>5587.46</v>
      </c>
      <c r="G148" s="161"/>
      <c r="H148" s="152"/>
      <c r="I148" s="94">
        <v>5587</v>
      </c>
      <c r="J148" s="152"/>
      <c r="K148" s="152"/>
    </row>
    <row r="149" spans="1:11" ht="14.25" customHeight="1" x14ac:dyDescent="0.25">
      <c r="A149" s="219" t="s">
        <v>90</v>
      </c>
      <c r="B149" s="220" t="s">
        <v>91</v>
      </c>
      <c r="C149" s="220" t="s">
        <v>92</v>
      </c>
      <c r="D149" s="94">
        <v>25</v>
      </c>
      <c r="E149" s="94">
        <v>1036.54</v>
      </c>
      <c r="F149" s="100"/>
      <c r="G149" s="221">
        <v>25914</v>
      </c>
      <c r="H149" s="229"/>
      <c r="I149" s="100"/>
      <c r="J149" s="229"/>
      <c r="K149" s="229"/>
    </row>
    <row r="150" spans="1:11" ht="35.85" customHeight="1" x14ac:dyDescent="0.25">
      <c r="A150" s="146"/>
      <c r="B150" s="148"/>
      <c r="C150" s="148"/>
      <c r="D150" s="95" t="s">
        <v>71</v>
      </c>
      <c r="E150" s="100"/>
      <c r="F150" s="100"/>
      <c r="G150" s="161"/>
      <c r="H150" s="152"/>
      <c r="I150" s="100"/>
      <c r="J150" s="152"/>
      <c r="K150" s="152"/>
    </row>
    <row r="151" spans="1:11" ht="41.85" customHeight="1" x14ac:dyDescent="0.25">
      <c r="A151" s="131" t="s">
        <v>491</v>
      </c>
      <c r="B151" s="132"/>
      <c r="C151" s="132"/>
      <c r="D151" s="132"/>
      <c r="E151" s="132"/>
      <c r="F151" s="133">
        <v>42978</v>
      </c>
      <c r="G151" s="222"/>
      <c r="H151" s="96">
        <v>0</v>
      </c>
      <c r="I151" s="96">
        <v>16347</v>
      </c>
      <c r="J151" s="97" t="s">
        <v>36</v>
      </c>
      <c r="K151" s="96">
        <v>0</v>
      </c>
    </row>
    <row r="152" spans="1:11" ht="16.649999999999999" customHeight="1" x14ac:dyDescent="0.25">
      <c r="A152" s="135" t="s">
        <v>36</v>
      </c>
      <c r="B152" s="136"/>
      <c r="C152" s="136"/>
      <c r="D152" s="136"/>
      <c r="E152" s="136"/>
      <c r="F152" s="136"/>
      <c r="G152" s="136"/>
      <c r="H152" s="136"/>
      <c r="I152" s="98">
        <v>5587</v>
      </c>
      <c r="J152" s="135" t="s">
        <v>36</v>
      </c>
      <c r="K152" s="136"/>
    </row>
    <row r="153" spans="1:11" ht="8.4" customHeight="1" x14ac:dyDescent="0.25"/>
    <row r="154" spans="1:11" ht="11.4" customHeight="1" x14ac:dyDescent="0.25">
      <c r="A154" s="211" t="s">
        <v>36</v>
      </c>
      <c r="B154" s="212"/>
      <c r="C154" s="211" t="s">
        <v>406</v>
      </c>
      <c r="D154" s="212"/>
      <c r="E154" s="99" t="s">
        <v>36</v>
      </c>
      <c r="F154" s="213">
        <v>42978</v>
      </c>
      <c r="G154" s="216"/>
      <c r="H154" s="211" t="s">
        <v>36</v>
      </c>
      <c r="I154" s="215"/>
      <c r="J154" s="215"/>
      <c r="K154" s="212"/>
    </row>
    <row r="155" spans="1:11" ht="11.4" customHeight="1" x14ac:dyDescent="0.25">
      <c r="A155" s="211" t="s">
        <v>36</v>
      </c>
      <c r="B155" s="212"/>
      <c r="C155" s="211" t="s">
        <v>407</v>
      </c>
      <c r="D155" s="212"/>
      <c r="E155" s="99" t="s">
        <v>36</v>
      </c>
      <c r="F155" s="213">
        <v>26631</v>
      </c>
      <c r="G155" s="216"/>
      <c r="H155" s="211" t="s">
        <v>36</v>
      </c>
      <c r="I155" s="215"/>
      <c r="J155" s="215"/>
      <c r="K155" s="212"/>
    </row>
    <row r="156" spans="1:11" ht="11.4" customHeight="1" x14ac:dyDescent="0.25">
      <c r="A156" s="211" t="s">
        <v>36</v>
      </c>
      <c r="B156" s="212"/>
      <c r="C156" s="211" t="s">
        <v>408</v>
      </c>
      <c r="D156" s="212"/>
      <c r="E156" s="99" t="s">
        <v>36</v>
      </c>
      <c r="F156" s="213">
        <v>717</v>
      </c>
      <c r="G156" s="216"/>
      <c r="H156" s="211" t="s">
        <v>36</v>
      </c>
      <c r="I156" s="215"/>
      <c r="J156" s="215"/>
      <c r="K156" s="212"/>
    </row>
    <row r="157" spans="1:11" ht="11.4" customHeight="1" x14ac:dyDescent="0.25">
      <c r="A157" s="211" t="s">
        <v>36</v>
      </c>
      <c r="B157" s="212"/>
      <c r="C157" s="211" t="s">
        <v>419</v>
      </c>
      <c r="D157" s="212"/>
      <c r="E157" s="99" t="s">
        <v>36</v>
      </c>
      <c r="F157" s="213">
        <v>25914</v>
      </c>
      <c r="G157" s="216"/>
      <c r="H157" s="211" t="s">
        <v>36</v>
      </c>
      <c r="I157" s="215"/>
      <c r="J157" s="215"/>
      <c r="K157" s="212"/>
    </row>
    <row r="158" spans="1:11" ht="11.4" customHeight="1" x14ac:dyDescent="0.25">
      <c r="A158" s="211" t="s">
        <v>36</v>
      </c>
      <c r="B158" s="212"/>
      <c r="C158" s="211" t="s">
        <v>410</v>
      </c>
      <c r="D158" s="212"/>
      <c r="E158" s="99" t="s">
        <v>36</v>
      </c>
      <c r="F158" s="213">
        <v>16347</v>
      </c>
      <c r="G158" s="216"/>
      <c r="H158" s="211" t="s">
        <v>36</v>
      </c>
      <c r="I158" s="215"/>
      <c r="J158" s="215"/>
      <c r="K158" s="212"/>
    </row>
    <row r="159" spans="1:11" ht="11.4" customHeight="1" x14ac:dyDescent="0.25">
      <c r="A159" s="211" t="s">
        <v>36</v>
      </c>
      <c r="B159" s="212"/>
      <c r="C159" s="211" t="s">
        <v>411</v>
      </c>
      <c r="D159" s="212"/>
      <c r="E159" s="99" t="s">
        <v>36</v>
      </c>
      <c r="F159" s="213">
        <v>5587</v>
      </c>
      <c r="G159" s="214"/>
      <c r="H159" s="211" t="s">
        <v>36</v>
      </c>
      <c r="I159" s="215"/>
      <c r="J159" s="215"/>
      <c r="K159" s="212"/>
    </row>
    <row r="160" spans="1:11" ht="11.4" customHeight="1" x14ac:dyDescent="0.25">
      <c r="A160" s="211" t="s">
        <v>36</v>
      </c>
      <c r="B160" s="212"/>
      <c r="C160" s="211" t="s">
        <v>412</v>
      </c>
      <c r="D160" s="212"/>
      <c r="E160" s="99" t="s">
        <v>36</v>
      </c>
      <c r="F160" s="213">
        <v>5419</v>
      </c>
      <c r="G160" s="214"/>
      <c r="H160" s="211" t="s">
        <v>36</v>
      </c>
      <c r="I160" s="215"/>
      <c r="J160" s="215"/>
      <c r="K160" s="212"/>
    </row>
    <row r="161" spans="1:11" ht="11.4" customHeight="1" x14ac:dyDescent="0.25">
      <c r="A161" s="211" t="s">
        <v>36</v>
      </c>
      <c r="B161" s="212"/>
      <c r="C161" s="211" t="s">
        <v>413</v>
      </c>
      <c r="D161" s="212"/>
      <c r="E161" s="99" t="s">
        <v>36</v>
      </c>
      <c r="F161" s="213">
        <v>2682</v>
      </c>
      <c r="G161" s="214"/>
      <c r="H161" s="211" t="s">
        <v>36</v>
      </c>
      <c r="I161" s="215"/>
      <c r="J161" s="215"/>
      <c r="K161" s="212"/>
    </row>
    <row r="162" spans="1:11" ht="11.4" customHeight="1" x14ac:dyDescent="0.25">
      <c r="A162" s="211" t="s">
        <v>36</v>
      </c>
      <c r="B162" s="212"/>
      <c r="C162" s="211" t="s">
        <v>414</v>
      </c>
      <c r="D162" s="212"/>
      <c r="E162" s="99" t="s">
        <v>36</v>
      </c>
      <c r="F162" s="213">
        <v>51079</v>
      </c>
      <c r="G162" s="214"/>
      <c r="H162" s="211" t="s">
        <v>36</v>
      </c>
      <c r="I162" s="215"/>
      <c r="J162" s="215"/>
      <c r="K162" s="212"/>
    </row>
    <row r="163" spans="1:11" ht="11.4" customHeight="1" x14ac:dyDescent="0.25">
      <c r="A163" s="211" t="s">
        <v>36</v>
      </c>
      <c r="B163" s="212"/>
      <c r="C163" s="211" t="s">
        <v>415</v>
      </c>
      <c r="D163" s="212"/>
      <c r="E163" s="99" t="s">
        <v>416</v>
      </c>
      <c r="F163" s="213">
        <v>9194</v>
      </c>
      <c r="G163" s="214"/>
      <c r="H163" s="211" t="s">
        <v>36</v>
      </c>
      <c r="I163" s="215"/>
      <c r="J163" s="215"/>
      <c r="K163" s="212"/>
    </row>
    <row r="164" spans="1:11" ht="11.4" customHeight="1" x14ac:dyDescent="0.25">
      <c r="A164" s="211" t="s">
        <v>36</v>
      </c>
      <c r="B164" s="212"/>
      <c r="C164" s="211" t="s">
        <v>417</v>
      </c>
      <c r="D164" s="212"/>
      <c r="E164" s="99" t="s">
        <v>36</v>
      </c>
      <c r="F164" s="213">
        <v>60273</v>
      </c>
      <c r="G164" s="214"/>
      <c r="H164" s="211" t="s">
        <v>36</v>
      </c>
      <c r="I164" s="215"/>
      <c r="J164" s="215"/>
      <c r="K164" s="212"/>
    </row>
    <row r="165" spans="1:11" ht="18.149999999999999" customHeight="1" x14ac:dyDescent="0.25">
      <c r="A165" s="217" t="s">
        <v>492</v>
      </c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</row>
    <row r="166" spans="1:11" ht="14.25" customHeight="1" x14ac:dyDescent="0.25">
      <c r="A166" s="219" t="s">
        <v>93</v>
      </c>
      <c r="B166" s="220" t="s">
        <v>94</v>
      </c>
      <c r="C166" s="220" t="s">
        <v>182</v>
      </c>
      <c r="D166" s="94">
        <v>1</v>
      </c>
      <c r="E166" s="94">
        <v>26706.9</v>
      </c>
      <c r="F166" s="94">
        <v>8226.39</v>
      </c>
      <c r="G166" s="221">
        <v>26707</v>
      </c>
      <c r="H166" s="221">
        <v>18481</v>
      </c>
      <c r="I166" s="94">
        <v>8226</v>
      </c>
      <c r="J166" s="221">
        <v>68.260000000000005</v>
      </c>
      <c r="K166" s="221">
        <v>68.260000000000005</v>
      </c>
    </row>
    <row r="167" spans="1:11" ht="79.349999999999994" customHeight="1" x14ac:dyDescent="0.25">
      <c r="A167" s="146"/>
      <c r="B167" s="148"/>
      <c r="C167" s="148"/>
      <c r="D167" s="95" t="s">
        <v>25</v>
      </c>
      <c r="E167" s="94">
        <v>18480.509999999998</v>
      </c>
      <c r="F167" s="94">
        <v>2966.58</v>
      </c>
      <c r="G167" s="150"/>
      <c r="H167" s="150"/>
      <c r="I167" s="94">
        <v>2967</v>
      </c>
      <c r="J167" s="150"/>
      <c r="K167" s="150"/>
    </row>
    <row r="168" spans="1:11" ht="18.149999999999999" customHeight="1" x14ac:dyDescent="0.25">
      <c r="A168" s="131" t="s">
        <v>493</v>
      </c>
      <c r="B168" s="132"/>
      <c r="C168" s="132"/>
      <c r="D168" s="132"/>
      <c r="E168" s="132"/>
      <c r="F168" s="133">
        <v>26707</v>
      </c>
      <c r="G168" s="222"/>
      <c r="H168" s="96">
        <v>18481</v>
      </c>
      <c r="I168" s="96">
        <v>8226</v>
      </c>
      <c r="J168" s="97" t="s">
        <v>36</v>
      </c>
      <c r="K168" s="96">
        <v>68.260000000000005</v>
      </c>
    </row>
    <row r="169" spans="1:11" ht="16.649999999999999" customHeight="1" x14ac:dyDescent="0.25">
      <c r="A169" s="135" t="s">
        <v>36</v>
      </c>
      <c r="B169" s="136"/>
      <c r="C169" s="136"/>
      <c r="D169" s="136"/>
      <c r="E169" s="136"/>
      <c r="F169" s="136"/>
      <c r="G169" s="136"/>
      <c r="H169" s="136"/>
      <c r="I169" s="98">
        <v>2967</v>
      </c>
      <c r="J169" s="135" t="s">
        <v>36</v>
      </c>
      <c r="K169" s="136"/>
    </row>
    <row r="170" spans="1:11" ht="8.4" customHeight="1" x14ac:dyDescent="0.25"/>
    <row r="171" spans="1:11" ht="11.4" customHeight="1" x14ac:dyDescent="0.25">
      <c r="A171" s="211" t="s">
        <v>36</v>
      </c>
      <c r="B171" s="212"/>
      <c r="C171" s="211" t="s">
        <v>406</v>
      </c>
      <c r="D171" s="212"/>
      <c r="E171" s="99" t="s">
        <v>36</v>
      </c>
      <c r="F171" s="213">
        <v>26707</v>
      </c>
      <c r="G171" s="216"/>
      <c r="H171" s="211" t="s">
        <v>36</v>
      </c>
      <c r="I171" s="215"/>
      <c r="J171" s="215"/>
      <c r="K171" s="212"/>
    </row>
    <row r="172" spans="1:11" ht="11.4" customHeight="1" x14ac:dyDescent="0.25">
      <c r="A172" s="211" t="s">
        <v>36</v>
      </c>
      <c r="B172" s="212"/>
      <c r="C172" s="211" t="s">
        <v>409</v>
      </c>
      <c r="D172" s="212"/>
      <c r="E172" s="99" t="s">
        <v>36</v>
      </c>
      <c r="F172" s="213">
        <v>18481</v>
      </c>
      <c r="G172" s="216"/>
      <c r="H172" s="211" t="s">
        <v>36</v>
      </c>
      <c r="I172" s="215"/>
      <c r="J172" s="215"/>
      <c r="K172" s="212"/>
    </row>
    <row r="173" spans="1:11" ht="11.4" customHeight="1" x14ac:dyDescent="0.25">
      <c r="A173" s="211" t="s">
        <v>36</v>
      </c>
      <c r="B173" s="212"/>
      <c r="C173" s="211" t="s">
        <v>410</v>
      </c>
      <c r="D173" s="212"/>
      <c r="E173" s="99" t="s">
        <v>36</v>
      </c>
      <c r="F173" s="213">
        <v>8226</v>
      </c>
      <c r="G173" s="216"/>
      <c r="H173" s="211" t="s">
        <v>36</v>
      </c>
      <c r="I173" s="215"/>
      <c r="J173" s="215"/>
      <c r="K173" s="212"/>
    </row>
    <row r="174" spans="1:11" ht="11.4" customHeight="1" x14ac:dyDescent="0.25">
      <c r="A174" s="211" t="s">
        <v>36</v>
      </c>
      <c r="B174" s="212"/>
      <c r="C174" s="211" t="s">
        <v>411</v>
      </c>
      <c r="D174" s="212"/>
      <c r="E174" s="99" t="s">
        <v>36</v>
      </c>
      <c r="F174" s="213">
        <v>2967</v>
      </c>
      <c r="G174" s="216"/>
      <c r="H174" s="211" t="s">
        <v>36</v>
      </c>
      <c r="I174" s="215"/>
      <c r="J174" s="215"/>
      <c r="K174" s="212"/>
    </row>
    <row r="175" spans="1:11" ht="11.4" customHeight="1" x14ac:dyDescent="0.25">
      <c r="A175" s="211" t="s">
        <v>36</v>
      </c>
      <c r="B175" s="212"/>
      <c r="C175" s="211" t="s">
        <v>412</v>
      </c>
      <c r="D175" s="212"/>
      <c r="E175" s="99" t="s">
        <v>36</v>
      </c>
      <c r="F175" s="213">
        <v>20805</v>
      </c>
      <c r="G175" s="214"/>
      <c r="H175" s="211" t="s">
        <v>36</v>
      </c>
      <c r="I175" s="215"/>
      <c r="J175" s="215"/>
      <c r="K175" s="212"/>
    </row>
    <row r="176" spans="1:11" ht="11.4" customHeight="1" x14ac:dyDescent="0.25">
      <c r="A176" s="211" t="s">
        <v>36</v>
      </c>
      <c r="B176" s="212"/>
      <c r="C176" s="211" t="s">
        <v>413</v>
      </c>
      <c r="D176" s="212"/>
      <c r="E176" s="99" t="s">
        <v>36</v>
      </c>
      <c r="F176" s="213">
        <v>10295</v>
      </c>
      <c r="G176" s="214"/>
      <c r="H176" s="211" t="s">
        <v>36</v>
      </c>
      <c r="I176" s="215"/>
      <c r="J176" s="215"/>
      <c r="K176" s="212"/>
    </row>
    <row r="177" spans="1:11" ht="11.4" customHeight="1" x14ac:dyDescent="0.25">
      <c r="A177" s="211" t="s">
        <v>36</v>
      </c>
      <c r="B177" s="212"/>
      <c r="C177" s="211" t="s">
        <v>414</v>
      </c>
      <c r="D177" s="212"/>
      <c r="E177" s="99" t="s">
        <v>36</v>
      </c>
      <c r="F177" s="213">
        <v>57807</v>
      </c>
      <c r="G177" s="214"/>
      <c r="H177" s="211" t="s">
        <v>36</v>
      </c>
      <c r="I177" s="215"/>
      <c r="J177" s="215"/>
      <c r="K177" s="212"/>
    </row>
    <row r="178" spans="1:11" ht="11.4" customHeight="1" x14ac:dyDescent="0.25">
      <c r="A178" s="211" t="s">
        <v>36</v>
      </c>
      <c r="B178" s="212"/>
      <c r="C178" s="211" t="s">
        <v>415</v>
      </c>
      <c r="D178" s="212"/>
      <c r="E178" s="99" t="s">
        <v>416</v>
      </c>
      <c r="F178" s="213">
        <v>10405</v>
      </c>
      <c r="G178" s="214"/>
      <c r="H178" s="211" t="s">
        <v>36</v>
      </c>
      <c r="I178" s="215"/>
      <c r="J178" s="215"/>
      <c r="K178" s="212"/>
    </row>
    <row r="179" spans="1:11" ht="11.4" customHeight="1" x14ac:dyDescent="0.25">
      <c r="A179" s="211" t="s">
        <v>36</v>
      </c>
      <c r="B179" s="212"/>
      <c r="C179" s="211" t="s">
        <v>417</v>
      </c>
      <c r="D179" s="212"/>
      <c r="E179" s="99" t="s">
        <v>36</v>
      </c>
      <c r="F179" s="213">
        <v>68212</v>
      </c>
      <c r="G179" s="214"/>
      <c r="H179" s="211" t="s">
        <v>36</v>
      </c>
      <c r="I179" s="215"/>
      <c r="J179" s="215"/>
      <c r="K179" s="212"/>
    </row>
    <row r="180" spans="1:11" ht="18.149999999999999" customHeight="1" x14ac:dyDescent="0.25">
      <c r="A180" s="217" t="s">
        <v>494</v>
      </c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</row>
    <row r="181" spans="1:11" ht="14.25" customHeight="1" x14ac:dyDescent="0.25">
      <c r="A181" s="219" t="s">
        <v>95</v>
      </c>
      <c r="B181" s="220" t="s">
        <v>96</v>
      </c>
      <c r="C181" s="220" t="s">
        <v>183</v>
      </c>
      <c r="D181" s="94">
        <v>1</v>
      </c>
      <c r="E181" s="94">
        <v>55233.18</v>
      </c>
      <c r="F181" s="94">
        <v>1253.98</v>
      </c>
      <c r="G181" s="221">
        <v>55233</v>
      </c>
      <c r="H181" s="221">
        <v>23197</v>
      </c>
      <c r="I181" s="94">
        <v>1254</v>
      </c>
      <c r="J181" s="221">
        <v>87.49</v>
      </c>
      <c r="K181" s="221">
        <v>87.49</v>
      </c>
    </row>
    <row r="182" spans="1:11" ht="100.5" customHeight="1" x14ac:dyDescent="0.25">
      <c r="A182" s="146"/>
      <c r="B182" s="148"/>
      <c r="C182" s="148"/>
      <c r="D182" s="95" t="s">
        <v>97</v>
      </c>
      <c r="E182" s="94">
        <v>23196.77</v>
      </c>
      <c r="F182" s="94">
        <v>360.25</v>
      </c>
      <c r="G182" s="161"/>
      <c r="H182" s="150"/>
      <c r="I182" s="94">
        <v>360</v>
      </c>
      <c r="J182" s="150"/>
      <c r="K182" s="150"/>
    </row>
    <row r="183" spans="1:11" ht="14.25" customHeight="1" x14ac:dyDescent="0.25">
      <c r="A183" s="219" t="s">
        <v>98</v>
      </c>
      <c r="B183" s="220" t="s">
        <v>99</v>
      </c>
      <c r="C183" s="220" t="s">
        <v>100</v>
      </c>
      <c r="D183" s="94">
        <v>100</v>
      </c>
      <c r="E183" s="94">
        <v>503.6</v>
      </c>
      <c r="F183" s="100"/>
      <c r="G183" s="221">
        <v>50360</v>
      </c>
      <c r="H183" s="229"/>
      <c r="I183" s="100"/>
      <c r="J183" s="229"/>
      <c r="K183" s="229"/>
    </row>
    <row r="184" spans="1:11" ht="24.6" customHeight="1" x14ac:dyDescent="0.25">
      <c r="A184" s="146"/>
      <c r="B184" s="148"/>
      <c r="C184" s="148"/>
      <c r="D184" s="95" t="s">
        <v>55</v>
      </c>
      <c r="E184" s="100"/>
      <c r="F184" s="100"/>
      <c r="G184" s="150"/>
      <c r="H184" s="152"/>
      <c r="I184" s="100"/>
      <c r="J184" s="152"/>
      <c r="K184" s="152"/>
    </row>
    <row r="185" spans="1:11" ht="29.85" customHeight="1" x14ac:dyDescent="0.25">
      <c r="A185" s="131" t="s">
        <v>495</v>
      </c>
      <c r="B185" s="132"/>
      <c r="C185" s="132"/>
      <c r="D185" s="132"/>
      <c r="E185" s="132"/>
      <c r="F185" s="133">
        <v>105593</v>
      </c>
      <c r="G185" s="222"/>
      <c r="H185" s="96">
        <v>23197</v>
      </c>
      <c r="I185" s="96">
        <v>1254</v>
      </c>
      <c r="J185" s="97" t="s">
        <v>36</v>
      </c>
      <c r="K185" s="96">
        <v>87.49</v>
      </c>
    </row>
    <row r="186" spans="1:11" ht="16.649999999999999" customHeight="1" x14ac:dyDescent="0.25">
      <c r="A186" s="135" t="s">
        <v>36</v>
      </c>
      <c r="B186" s="136"/>
      <c r="C186" s="136"/>
      <c r="D186" s="136"/>
      <c r="E186" s="136"/>
      <c r="F186" s="136"/>
      <c r="G186" s="136"/>
      <c r="H186" s="136"/>
      <c r="I186" s="98">
        <v>360</v>
      </c>
      <c r="J186" s="135" t="s">
        <v>36</v>
      </c>
      <c r="K186" s="136"/>
    </row>
    <row r="187" spans="1:11" ht="8.4" customHeight="1" x14ac:dyDescent="0.25"/>
    <row r="188" spans="1:11" ht="11.4" customHeight="1" x14ac:dyDescent="0.25">
      <c r="A188" s="211" t="s">
        <v>36</v>
      </c>
      <c r="B188" s="212"/>
      <c r="C188" s="211" t="s">
        <v>406</v>
      </c>
      <c r="D188" s="212"/>
      <c r="E188" s="99" t="s">
        <v>36</v>
      </c>
      <c r="F188" s="213">
        <v>105593</v>
      </c>
      <c r="G188" s="216"/>
      <c r="H188" s="211" t="s">
        <v>36</v>
      </c>
      <c r="I188" s="215"/>
      <c r="J188" s="215"/>
      <c r="K188" s="212"/>
    </row>
    <row r="189" spans="1:11" ht="11.4" customHeight="1" x14ac:dyDescent="0.25">
      <c r="A189" s="211" t="s">
        <v>36</v>
      </c>
      <c r="B189" s="212"/>
      <c r="C189" s="211" t="s">
        <v>407</v>
      </c>
      <c r="D189" s="212"/>
      <c r="E189" s="99" t="s">
        <v>36</v>
      </c>
      <c r="F189" s="213">
        <v>81142</v>
      </c>
      <c r="G189" s="216"/>
      <c r="H189" s="211" t="s">
        <v>36</v>
      </c>
      <c r="I189" s="215"/>
      <c r="J189" s="215"/>
      <c r="K189" s="212"/>
    </row>
    <row r="190" spans="1:11" ht="11.4" customHeight="1" x14ac:dyDescent="0.25">
      <c r="A190" s="211" t="s">
        <v>36</v>
      </c>
      <c r="B190" s="212"/>
      <c r="C190" s="211" t="s">
        <v>408</v>
      </c>
      <c r="D190" s="212"/>
      <c r="E190" s="99" t="s">
        <v>36</v>
      </c>
      <c r="F190" s="213">
        <v>30782</v>
      </c>
      <c r="G190" s="216"/>
      <c r="H190" s="211" t="s">
        <v>36</v>
      </c>
      <c r="I190" s="215"/>
      <c r="J190" s="215"/>
      <c r="K190" s="212"/>
    </row>
    <row r="191" spans="1:11" ht="11.4" customHeight="1" x14ac:dyDescent="0.25">
      <c r="A191" s="211" t="s">
        <v>36</v>
      </c>
      <c r="B191" s="212"/>
      <c r="C191" s="211" t="s">
        <v>419</v>
      </c>
      <c r="D191" s="212"/>
      <c r="E191" s="99" t="s">
        <v>36</v>
      </c>
      <c r="F191" s="213">
        <v>50360</v>
      </c>
      <c r="G191" s="216"/>
      <c r="H191" s="211" t="s">
        <v>36</v>
      </c>
      <c r="I191" s="215"/>
      <c r="J191" s="215"/>
      <c r="K191" s="212"/>
    </row>
    <row r="192" spans="1:11" ht="11.4" customHeight="1" x14ac:dyDescent="0.25">
      <c r="A192" s="211" t="s">
        <v>36</v>
      </c>
      <c r="B192" s="212"/>
      <c r="C192" s="211" t="s">
        <v>409</v>
      </c>
      <c r="D192" s="212"/>
      <c r="E192" s="99" t="s">
        <v>36</v>
      </c>
      <c r="F192" s="213">
        <v>23197</v>
      </c>
      <c r="G192" s="216"/>
      <c r="H192" s="211" t="s">
        <v>36</v>
      </c>
      <c r="I192" s="215"/>
      <c r="J192" s="215"/>
      <c r="K192" s="212"/>
    </row>
    <row r="193" spans="1:11" ht="11.4" customHeight="1" x14ac:dyDescent="0.25">
      <c r="A193" s="211" t="s">
        <v>36</v>
      </c>
      <c r="B193" s="212"/>
      <c r="C193" s="211" t="s">
        <v>410</v>
      </c>
      <c r="D193" s="212"/>
      <c r="E193" s="99" t="s">
        <v>36</v>
      </c>
      <c r="F193" s="213">
        <v>1254</v>
      </c>
      <c r="G193" s="216"/>
      <c r="H193" s="211" t="s">
        <v>36</v>
      </c>
      <c r="I193" s="215"/>
      <c r="J193" s="215"/>
      <c r="K193" s="212"/>
    </row>
    <row r="194" spans="1:11" ht="11.4" customHeight="1" x14ac:dyDescent="0.25">
      <c r="A194" s="211" t="s">
        <v>36</v>
      </c>
      <c r="B194" s="212"/>
      <c r="C194" s="211" t="s">
        <v>411</v>
      </c>
      <c r="D194" s="212"/>
      <c r="E194" s="99" t="s">
        <v>36</v>
      </c>
      <c r="F194" s="213">
        <v>360</v>
      </c>
      <c r="G194" s="216"/>
      <c r="H194" s="211" t="s">
        <v>36</v>
      </c>
      <c r="I194" s="215"/>
      <c r="J194" s="215"/>
      <c r="K194" s="212"/>
    </row>
    <row r="195" spans="1:11" ht="11.4" customHeight="1" x14ac:dyDescent="0.25">
      <c r="A195" s="211" t="s">
        <v>36</v>
      </c>
      <c r="B195" s="212"/>
      <c r="C195" s="211" t="s">
        <v>412</v>
      </c>
      <c r="D195" s="212"/>
      <c r="E195" s="99" t="s">
        <v>36</v>
      </c>
      <c r="F195" s="213">
        <v>31331</v>
      </c>
      <c r="G195" s="216"/>
      <c r="H195" s="211" t="s">
        <v>36</v>
      </c>
      <c r="I195" s="215"/>
      <c r="J195" s="215"/>
      <c r="K195" s="212"/>
    </row>
    <row r="196" spans="1:11" ht="11.4" customHeight="1" x14ac:dyDescent="0.25">
      <c r="A196" s="211" t="s">
        <v>36</v>
      </c>
      <c r="B196" s="212"/>
      <c r="C196" s="211" t="s">
        <v>413</v>
      </c>
      <c r="D196" s="212"/>
      <c r="E196" s="99" t="s">
        <v>36</v>
      </c>
      <c r="F196" s="213">
        <v>15312</v>
      </c>
      <c r="G196" s="216"/>
      <c r="H196" s="211" t="s">
        <v>36</v>
      </c>
      <c r="I196" s="215"/>
      <c r="J196" s="215"/>
      <c r="K196" s="212"/>
    </row>
    <row r="197" spans="1:11" ht="11.4" customHeight="1" x14ac:dyDescent="0.25">
      <c r="A197" s="211" t="s">
        <v>36</v>
      </c>
      <c r="B197" s="212"/>
      <c r="C197" s="211" t="s">
        <v>414</v>
      </c>
      <c r="D197" s="212"/>
      <c r="E197" s="99" t="s">
        <v>36</v>
      </c>
      <c r="F197" s="213">
        <v>152236</v>
      </c>
      <c r="G197" s="214"/>
      <c r="H197" s="211" t="s">
        <v>36</v>
      </c>
      <c r="I197" s="215"/>
      <c r="J197" s="215"/>
      <c r="K197" s="212"/>
    </row>
    <row r="198" spans="1:11" ht="11.4" customHeight="1" x14ac:dyDescent="0.25">
      <c r="A198" s="211" t="s">
        <v>36</v>
      </c>
      <c r="B198" s="212"/>
      <c r="C198" s="211" t="s">
        <v>415</v>
      </c>
      <c r="D198" s="212"/>
      <c r="E198" s="99" t="s">
        <v>416</v>
      </c>
      <c r="F198" s="213">
        <v>27402</v>
      </c>
      <c r="G198" s="214"/>
      <c r="H198" s="211" t="s">
        <v>36</v>
      </c>
      <c r="I198" s="215"/>
      <c r="J198" s="215"/>
      <c r="K198" s="212"/>
    </row>
    <row r="199" spans="1:11" ht="11.4" customHeight="1" x14ac:dyDescent="0.25">
      <c r="A199" s="211" t="s">
        <v>36</v>
      </c>
      <c r="B199" s="212"/>
      <c r="C199" s="211" t="s">
        <v>417</v>
      </c>
      <c r="D199" s="212"/>
      <c r="E199" s="99" t="s">
        <v>36</v>
      </c>
      <c r="F199" s="213">
        <v>179638</v>
      </c>
      <c r="G199" s="214"/>
      <c r="H199" s="211" t="s">
        <v>36</v>
      </c>
      <c r="I199" s="215"/>
      <c r="J199" s="215"/>
      <c r="K199" s="212"/>
    </row>
    <row r="200" spans="1:11" ht="30.6" customHeight="1" x14ac:dyDescent="0.25">
      <c r="A200" s="217" t="s">
        <v>496</v>
      </c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</row>
    <row r="201" spans="1:11" ht="14.25" customHeight="1" x14ac:dyDescent="0.25">
      <c r="A201" s="219" t="s">
        <v>101</v>
      </c>
      <c r="B201" s="220" t="s">
        <v>102</v>
      </c>
      <c r="C201" s="220" t="s">
        <v>184</v>
      </c>
      <c r="D201" s="94">
        <v>1</v>
      </c>
      <c r="E201" s="94">
        <v>33679.17</v>
      </c>
      <c r="F201" s="94">
        <v>11261.51</v>
      </c>
      <c r="G201" s="221">
        <v>33679</v>
      </c>
      <c r="H201" s="221">
        <v>22417</v>
      </c>
      <c r="I201" s="94">
        <v>11262</v>
      </c>
      <c r="J201" s="221">
        <v>93.1</v>
      </c>
      <c r="K201" s="221">
        <v>93.1</v>
      </c>
    </row>
    <row r="202" spans="1:11" ht="100.5" customHeight="1" x14ac:dyDescent="0.25">
      <c r="A202" s="146"/>
      <c r="B202" s="148"/>
      <c r="C202" s="148"/>
      <c r="D202" s="95" t="s">
        <v>103</v>
      </c>
      <c r="E202" s="94">
        <v>22417.66</v>
      </c>
      <c r="F202" s="94">
        <v>5225.92</v>
      </c>
      <c r="G202" s="161"/>
      <c r="H202" s="161"/>
      <c r="I202" s="94">
        <v>5226</v>
      </c>
      <c r="J202" s="161"/>
      <c r="K202" s="161"/>
    </row>
    <row r="203" spans="1:11" ht="41.85" customHeight="1" x14ac:dyDescent="0.25">
      <c r="A203" s="131" t="s">
        <v>497</v>
      </c>
      <c r="B203" s="132"/>
      <c r="C203" s="132"/>
      <c r="D203" s="132"/>
      <c r="E203" s="132"/>
      <c r="F203" s="133">
        <v>33679</v>
      </c>
      <c r="G203" s="210"/>
      <c r="H203" s="96">
        <v>22417</v>
      </c>
      <c r="I203" s="96">
        <v>11262</v>
      </c>
      <c r="J203" s="97" t="s">
        <v>36</v>
      </c>
      <c r="K203" s="96">
        <v>93.1</v>
      </c>
    </row>
    <row r="204" spans="1:11" ht="16.649999999999999" customHeight="1" x14ac:dyDescent="0.25">
      <c r="A204" s="135" t="s">
        <v>36</v>
      </c>
      <c r="B204" s="136"/>
      <c r="C204" s="136"/>
      <c r="D204" s="136"/>
      <c r="E204" s="136"/>
      <c r="F204" s="136"/>
      <c r="G204" s="136"/>
      <c r="H204" s="136"/>
      <c r="I204" s="98">
        <v>5226</v>
      </c>
      <c r="J204" s="135" t="s">
        <v>36</v>
      </c>
      <c r="K204" s="136"/>
    </row>
    <row r="205" spans="1:11" ht="8.4" customHeight="1" x14ac:dyDescent="0.25"/>
    <row r="206" spans="1:11" ht="11.4" customHeight="1" x14ac:dyDescent="0.25">
      <c r="A206" s="211" t="s">
        <v>36</v>
      </c>
      <c r="B206" s="212"/>
      <c r="C206" s="211" t="s">
        <v>406</v>
      </c>
      <c r="D206" s="212"/>
      <c r="E206" s="99" t="s">
        <v>36</v>
      </c>
      <c r="F206" s="213">
        <v>33679</v>
      </c>
      <c r="G206" s="216"/>
      <c r="H206" s="211" t="s">
        <v>36</v>
      </c>
      <c r="I206" s="215"/>
      <c r="J206" s="215"/>
      <c r="K206" s="212"/>
    </row>
    <row r="207" spans="1:11" ht="11.4" customHeight="1" x14ac:dyDescent="0.25">
      <c r="A207" s="211" t="s">
        <v>36</v>
      </c>
      <c r="B207" s="212"/>
      <c r="C207" s="211" t="s">
        <v>409</v>
      </c>
      <c r="D207" s="212"/>
      <c r="E207" s="99" t="s">
        <v>36</v>
      </c>
      <c r="F207" s="213">
        <v>22417</v>
      </c>
      <c r="G207" s="216"/>
      <c r="H207" s="211" t="s">
        <v>36</v>
      </c>
      <c r="I207" s="215"/>
      <c r="J207" s="215"/>
      <c r="K207" s="212"/>
    </row>
    <row r="208" spans="1:11" ht="11.4" customHeight="1" x14ac:dyDescent="0.25">
      <c r="A208" s="211" t="s">
        <v>36</v>
      </c>
      <c r="B208" s="212"/>
      <c r="C208" s="211" t="s">
        <v>410</v>
      </c>
      <c r="D208" s="212"/>
      <c r="E208" s="99" t="s">
        <v>36</v>
      </c>
      <c r="F208" s="213">
        <v>11262</v>
      </c>
      <c r="G208" s="216"/>
      <c r="H208" s="211" t="s">
        <v>36</v>
      </c>
      <c r="I208" s="215"/>
      <c r="J208" s="215"/>
      <c r="K208" s="212"/>
    </row>
    <row r="209" spans="1:11" ht="11.4" customHeight="1" x14ac:dyDescent="0.25">
      <c r="A209" s="211" t="s">
        <v>36</v>
      </c>
      <c r="B209" s="212"/>
      <c r="C209" s="211" t="s">
        <v>411</v>
      </c>
      <c r="D209" s="212"/>
      <c r="E209" s="99" t="s">
        <v>36</v>
      </c>
      <c r="F209" s="213">
        <v>5226</v>
      </c>
      <c r="G209" s="216"/>
      <c r="H209" s="211" t="s">
        <v>36</v>
      </c>
      <c r="I209" s="215"/>
      <c r="J209" s="215"/>
      <c r="K209" s="212"/>
    </row>
    <row r="210" spans="1:11" ht="11.4" customHeight="1" x14ac:dyDescent="0.25">
      <c r="A210" s="211" t="s">
        <v>36</v>
      </c>
      <c r="B210" s="212"/>
      <c r="C210" s="211" t="s">
        <v>412</v>
      </c>
      <c r="D210" s="212"/>
      <c r="E210" s="99" t="s">
        <v>36</v>
      </c>
      <c r="F210" s="213">
        <v>20732</v>
      </c>
      <c r="G210" s="216"/>
      <c r="H210" s="211" t="s">
        <v>36</v>
      </c>
      <c r="I210" s="215"/>
      <c r="J210" s="215"/>
      <c r="K210" s="212"/>
    </row>
    <row r="211" spans="1:11" ht="11.4" customHeight="1" x14ac:dyDescent="0.25">
      <c r="A211" s="211" t="s">
        <v>36</v>
      </c>
      <c r="B211" s="212"/>
      <c r="C211" s="211" t="s">
        <v>413</v>
      </c>
      <c r="D211" s="212"/>
      <c r="E211" s="99" t="s">
        <v>36</v>
      </c>
      <c r="F211" s="213">
        <v>8569</v>
      </c>
      <c r="G211" s="216"/>
      <c r="H211" s="211" t="s">
        <v>36</v>
      </c>
      <c r="I211" s="215"/>
      <c r="J211" s="215"/>
      <c r="K211" s="212"/>
    </row>
    <row r="212" spans="1:11" ht="11.4" customHeight="1" x14ac:dyDescent="0.25">
      <c r="A212" s="211" t="s">
        <v>36</v>
      </c>
      <c r="B212" s="212"/>
      <c r="C212" s="211" t="s">
        <v>414</v>
      </c>
      <c r="D212" s="212"/>
      <c r="E212" s="99" t="s">
        <v>36</v>
      </c>
      <c r="F212" s="213">
        <v>62980</v>
      </c>
      <c r="G212" s="214"/>
      <c r="H212" s="211" t="s">
        <v>36</v>
      </c>
      <c r="I212" s="215"/>
      <c r="J212" s="215"/>
      <c r="K212" s="212"/>
    </row>
    <row r="213" spans="1:11" ht="11.4" customHeight="1" x14ac:dyDescent="0.25">
      <c r="A213" s="211" t="s">
        <v>36</v>
      </c>
      <c r="B213" s="212"/>
      <c r="C213" s="211" t="s">
        <v>415</v>
      </c>
      <c r="D213" s="212"/>
      <c r="E213" s="99" t="s">
        <v>416</v>
      </c>
      <c r="F213" s="213">
        <v>11336</v>
      </c>
      <c r="G213" s="214"/>
      <c r="H213" s="211" t="s">
        <v>36</v>
      </c>
      <c r="I213" s="215"/>
      <c r="J213" s="215"/>
      <c r="K213" s="212"/>
    </row>
    <row r="214" spans="1:11" ht="11.4" customHeight="1" x14ac:dyDescent="0.25">
      <c r="A214" s="211" t="s">
        <v>36</v>
      </c>
      <c r="B214" s="212"/>
      <c r="C214" s="211" t="s">
        <v>417</v>
      </c>
      <c r="D214" s="212"/>
      <c r="E214" s="99" t="s">
        <v>36</v>
      </c>
      <c r="F214" s="213">
        <v>74316</v>
      </c>
      <c r="G214" s="214"/>
      <c r="H214" s="211" t="s">
        <v>36</v>
      </c>
      <c r="I214" s="215"/>
      <c r="J214" s="215"/>
      <c r="K214" s="212"/>
    </row>
    <row r="215" spans="1:11" ht="30.6" customHeight="1" x14ac:dyDescent="0.25">
      <c r="A215" s="217" t="s">
        <v>498</v>
      </c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</row>
    <row r="216" spans="1:11" ht="14.25" customHeight="1" x14ac:dyDescent="0.25">
      <c r="A216" s="219" t="s">
        <v>104</v>
      </c>
      <c r="B216" s="220" t="s">
        <v>105</v>
      </c>
      <c r="C216" s="220" t="s">
        <v>185</v>
      </c>
      <c r="D216" s="94">
        <v>1</v>
      </c>
      <c r="E216" s="94">
        <v>49926.77</v>
      </c>
      <c r="F216" s="94">
        <v>35247.96</v>
      </c>
      <c r="G216" s="221">
        <v>49927</v>
      </c>
      <c r="H216" s="221">
        <v>14216</v>
      </c>
      <c r="I216" s="94">
        <v>35249</v>
      </c>
      <c r="J216" s="221">
        <v>55.53</v>
      </c>
      <c r="K216" s="221">
        <v>55.53</v>
      </c>
    </row>
    <row r="217" spans="1:11" ht="89.85" customHeight="1" x14ac:dyDescent="0.25">
      <c r="A217" s="146"/>
      <c r="B217" s="148"/>
      <c r="C217" s="148"/>
      <c r="D217" s="95" t="s">
        <v>106</v>
      </c>
      <c r="E217" s="94">
        <v>14216.48</v>
      </c>
      <c r="F217" s="94">
        <v>12805.39</v>
      </c>
      <c r="G217" s="161"/>
      <c r="H217" s="161"/>
      <c r="I217" s="94">
        <v>12805</v>
      </c>
      <c r="J217" s="161"/>
      <c r="K217" s="161"/>
    </row>
    <row r="218" spans="1:11" ht="14.25" customHeight="1" x14ac:dyDescent="0.25">
      <c r="A218" s="219" t="s">
        <v>107</v>
      </c>
      <c r="B218" s="220" t="s">
        <v>108</v>
      </c>
      <c r="C218" s="220" t="s">
        <v>109</v>
      </c>
      <c r="D218" s="94">
        <v>100</v>
      </c>
      <c r="E218" s="94">
        <v>1141.5999999999999</v>
      </c>
      <c r="F218" s="100"/>
      <c r="G218" s="221">
        <v>114160</v>
      </c>
      <c r="H218" s="229"/>
      <c r="I218" s="100"/>
      <c r="J218" s="229"/>
      <c r="K218" s="229"/>
    </row>
    <row r="219" spans="1:11" ht="35.85" customHeight="1" x14ac:dyDescent="0.25">
      <c r="A219" s="146"/>
      <c r="B219" s="148"/>
      <c r="C219" s="148"/>
      <c r="D219" s="95" t="s">
        <v>71</v>
      </c>
      <c r="E219" s="100"/>
      <c r="F219" s="100"/>
      <c r="G219" s="161"/>
      <c r="H219" s="152"/>
      <c r="I219" s="100"/>
      <c r="J219" s="152"/>
      <c r="K219" s="152"/>
    </row>
    <row r="220" spans="1:11" ht="41.85" customHeight="1" x14ac:dyDescent="0.25">
      <c r="A220" s="131" t="s">
        <v>499</v>
      </c>
      <c r="B220" s="132"/>
      <c r="C220" s="132"/>
      <c r="D220" s="132"/>
      <c r="E220" s="132"/>
      <c r="F220" s="133">
        <v>164087</v>
      </c>
      <c r="G220" s="222"/>
      <c r="H220" s="96">
        <v>14216</v>
      </c>
      <c r="I220" s="96">
        <v>35249</v>
      </c>
      <c r="J220" s="97" t="s">
        <v>36</v>
      </c>
      <c r="K220" s="96">
        <v>55.53</v>
      </c>
    </row>
    <row r="221" spans="1:11" ht="16.649999999999999" customHeight="1" x14ac:dyDescent="0.25">
      <c r="A221" s="135" t="s">
        <v>36</v>
      </c>
      <c r="B221" s="136"/>
      <c r="C221" s="136"/>
      <c r="D221" s="136"/>
      <c r="E221" s="136"/>
      <c r="F221" s="136"/>
      <c r="G221" s="136"/>
      <c r="H221" s="136"/>
      <c r="I221" s="98">
        <v>12805</v>
      </c>
      <c r="J221" s="135" t="s">
        <v>36</v>
      </c>
      <c r="K221" s="136"/>
    </row>
    <row r="222" spans="1:11" ht="8.4" customHeight="1" x14ac:dyDescent="0.25"/>
    <row r="223" spans="1:11" ht="11.4" customHeight="1" x14ac:dyDescent="0.25">
      <c r="A223" s="211" t="s">
        <v>36</v>
      </c>
      <c r="B223" s="212"/>
      <c r="C223" s="211" t="s">
        <v>406</v>
      </c>
      <c r="D223" s="212"/>
      <c r="E223" s="99" t="s">
        <v>36</v>
      </c>
      <c r="F223" s="213">
        <v>164087</v>
      </c>
      <c r="G223" s="216"/>
      <c r="H223" s="211" t="s">
        <v>36</v>
      </c>
      <c r="I223" s="215"/>
      <c r="J223" s="215"/>
      <c r="K223" s="212"/>
    </row>
    <row r="224" spans="1:11" ht="11.4" customHeight="1" x14ac:dyDescent="0.25">
      <c r="A224" s="211" t="s">
        <v>36</v>
      </c>
      <c r="B224" s="212"/>
      <c r="C224" s="211" t="s">
        <v>407</v>
      </c>
      <c r="D224" s="212"/>
      <c r="E224" s="99" t="s">
        <v>36</v>
      </c>
      <c r="F224" s="213">
        <v>114622</v>
      </c>
      <c r="G224" s="216"/>
      <c r="H224" s="211" t="s">
        <v>36</v>
      </c>
      <c r="I224" s="215"/>
      <c r="J224" s="215"/>
      <c r="K224" s="212"/>
    </row>
    <row r="225" spans="1:11" ht="11.4" customHeight="1" x14ac:dyDescent="0.25">
      <c r="A225" s="211" t="s">
        <v>36</v>
      </c>
      <c r="B225" s="212"/>
      <c r="C225" s="211" t="s">
        <v>408</v>
      </c>
      <c r="D225" s="212"/>
      <c r="E225" s="99" t="s">
        <v>36</v>
      </c>
      <c r="F225" s="213">
        <v>462</v>
      </c>
      <c r="G225" s="216"/>
      <c r="H225" s="211" t="s">
        <v>36</v>
      </c>
      <c r="I225" s="215"/>
      <c r="J225" s="215"/>
      <c r="K225" s="212"/>
    </row>
    <row r="226" spans="1:11" ht="11.4" customHeight="1" x14ac:dyDescent="0.25">
      <c r="A226" s="211" t="s">
        <v>36</v>
      </c>
      <c r="B226" s="212"/>
      <c r="C226" s="211" t="s">
        <v>419</v>
      </c>
      <c r="D226" s="212"/>
      <c r="E226" s="99" t="s">
        <v>36</v>
      </c>
      <c r="F226" s="213">
        <v>114160</v>
      </c>
      <c r="G226" s="216"/>
      <c r="H226" s="211" t="s">
        <v>36</v>
      </c>
      <c r="I226" s="215"/>
      <c r="J226" s="215"/>
      <c r="K226" s="212"/>
    </row>
    <row r="227" spans="1:11" ht="11.4" customHeight="1" x14ac:dyDescent="0.25">
      <c r="A227" s="211" t="s">
        <v>36</v>
      </c>
      <c r="B227" s="212"/>
      <c r="C227" s="211" t="s">
        <v>409</v>
      </c>
      <c r="D227" s="212"/>
      <c r="E227" s="99" t="s">
        <v>36</v>
      </c>
      <c r="F227" s="213">
        <v>14216</v>
      </c>
      <c r="G227" s="216"/>
      <c r="H227" s="211" t="s">
        <v>36</v>
      </c>
      <c r="I227" s="215"/>
      <c r="J227" s="215"/>
      <c r="K227" s="212"/>
    </row>
    <row r="228" spans="1:11" ht="11.4" customHeight="1" x14ac:dyDescent="0.25">
      <c r="A228" s="211" t="s">
        <v>36</v>
      </c>
      <c r="B228" s="212"/>
      <c r="C228" s="211" t="s">
        <v>410</v>
      </c>
      <c r="D228" s="212"/>
      <c r="E228" s="99" t="s">
        <v>36</v>
      </c>
      <c r="F228" s="213">
        <v>35249</v>
      </c>
      <c r="G228" s="216"/>
      <c r="H228" s="211" t="s">
        <v>36</v>
      </c>
      <c r="I228" s="215"/>
      <c r="J228" s="215"/>
      <c r="K228" s="212"/>
    </row>
    <row r="229" spans="1:11" ht="11.4" customHeight="1" x14ac:dyDescent="0.25">
      <c r="A229" s="211" t="s">
        <v>36</v>
      </c>
      <c r="B229" s="212"/>
      <c r="C229" s="211" t="s">
        <v>411</v>
      </c>
      <c r="D229" s="212"/>
      <c r="E229" s="99" t="s">
        <v>36</v>
      </c>
      <c r="F229" s="213">
        <v>12805</v>
      </c>
      <c r="G229" s="216"/>
      <c r="H229" s="211" t="s">
        <v>36</v>
      </c>
      <c r="I229" s="215"/>
      <c r="J229" s="215"/>
      <c r="K229" s="212"/>
    </row>
    <row r="230" spans="1:11" ht="11.4" customHeight="1" x14ac:dyDescent="0.25">
      <c r="A230" s="211" t="s">
        <v>36</v>
      </c>
      <c r="B230" s="212"/>
      <c r="C230" s="211" t="s">
        <v>412</v>
      </c>
      <c r="D230" s="212"/>
      <c r="E230" s="99" t="s">
        <v>36</v>
      </c>
      <c r="F230" s="213">
        <v>35938</v>
      </c>
      <c r="G230" s="216"/>
      <c r="H230" s="211" t="s">
        <v>36</v>
      </c>
      <c r="I230" s="215"/>
      <c r="J230" s="215"/>
      <c r="K230" s="212"/>
    </row>
    <row r="231" spans="1:11" ht="11.4" customHeight="1" x14ac:dyDescent="0.25">
      <c r="A231" s="211" t="s">
        <v>36</v>
      </c>
      <c r="B231" s="212"/>
      <c r="C231" s="211" t="s">
        <v>413</v>
      </c>
      <c r="D231" s="212"/>
      <c r="E231" s="99" t="s">
        <v>36</v>
      </c>
      <c r="F231" s="213">
        <v>17564</v>
      </c>
      <c r="G231" s="216"/>
      <c r="H231" s="211" t="s">
        <v>36</v>
      </c>
      <c r="I231" s="215"/>
      <c r="J231" s="215"/>
      <c r="K231" s="212"/>
    </row>
    <row r="232" spans="1:11" ht="11.4" customHeight="1" x14ac:dyDescent="0.25">
      <c r="A232" s="211" t="s">
        <v>36</v>
      </c>
      <c r="B232" s="212"/>
      <c r="C232" s="211" t="s">
        <v>414</v>
      </c>
      <c r="D232" s="212"/>
      <c r="E232" s="99" t="s">
        <v>36</v>
      </c>
      <c r="F232" s="213">
        <v>217589</v>
      </c>
      <c r="G232" s="216"/>
      <c r="H232" s="211" t="s">
        <v>36</v>
      </c>
      <c r="I232" s="215"/>
      <c r="J232" s="215"/>
      <c r="K232" s="212"/>
    </row>
    <row r="233" spans="1:11" ht="11.4" customHeight="1" x14ac:dyDescent="0.25">
      <c r="A233" s="211" t="s">
        <v>36</v>
      </c>
      <c r="B233" s="212"/>
      <c r="C233" s="211" t="s">
        <v>415</v>
      </c>
      <c r="D233" s="212"/>
      <c r="E233" s="99" t="s">
        <v>416</v>
      </c>
      <c r="F233" s="213">
        <v>39166</v>
      </c>
      <c r="G233" s="216"/>
      <c r="H233" s="211" t="s">
        <v>36</v>
      </c>
      <c r="I233" s="215"/>
      <c r="J233" s="215"/>
      <c r="K233" s="212"/>
    </row>
    <row r="234" spans="1:11" ht="11.4" customHeight="1" x14ac:dyDescent="0.25">
      <c r="A234" s="211" t="s">
        <v>36</v>
      </c>
      <c r="B234" s="212"/>
      <c r="C234" s="211" t="s">
        <v>417</v>
      </c>
      <c r="D234" s="212"/>
      <c r="E234" s="99" t="s">
        <v>36</v>
      </c>
      <c r="F234" s="213">
        <v>256755</v>
      </c>
      <c r="G234" s="214"/>
      <c r="H234" s="211" t="s">
        <v>36</v>
      </c>
      <c r="I234" s="215"/>
      <c r="J234" s="215"/>
      <c r="K234" s="212"/>
    </row>
    <row r="235" spans="1:11" ht="18.149999999999999" customHeight="1" x14ac:dyDescent="0.25">
      <c r="A235" s="217" t="s">
        <v>500</v>
      </c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</row>
    <row r="236" spans="1:11" ht="14.25" customHeight="1" x14ac:dyDescent="0.25">
      <c r="A236" s="219" t="s">
        <v>110</v>
      </c>
      <c r="B236" s="220" t="s">
        <v>111</v>
      </c>
      <c r="C236" s="220" t="s">
        <v>186</v>
      </c>
      <c r="D236" s="94">
        <v>1</v>
      </c>
      <c r="E236" s="94">
        <v>31466.400000000001</v>
      </c>
      <c r="F236" s="94">
        <v>26760.55</v>
      </c>
      <c r="G236" s="221">
        <v>31466</v>
      </c>
      <c r="H236" s="221">
        <v>4544</v>
      </c>
      <c r="I236" s="94">
        <v>26760</v>
      </c>
      <c r="J236" s="221">
        <v>18.079999999999998</v>
      </c>
      <c r="K236" s="221">
        <v>18.079999999999998</v>
      </c>
    </row>
    <row r="237" spans="1:11" ht="122.4" customHeight="1" x14ac:dyDescent="0.25">
      <c r="A237" s="146"/>
      <c r="B237" s="148"/>
      <c r="C237" s="148"/>
      <c r="D237" s="95" t="s">
        <v>112</v>
      </c>
      <c r="E237" s="94">
        <v>4544.03</v>
      </c>
      <c r="F237" s="94">
        <v>7372.8</v>
      </c>
      <c r="G237" s="161"/>
      <c r="H237" s="161"/>
      <c r="I237" s="94">
        <v>7373</v>
      </c>
      <c r="J237" s="161"/>
      <c r="K237" s="161"/>
    </row>
    <row r="238" spans="1:11" ht="14.25" customHeight="1" x14ac:dyDescent="0.25">
      <c r="A238" s="219" t="s">
        <v>113</v>
      </c>
      <c r="B238" s="220" t="s">
        <v>114</v>
      </c>
      <c r="C238" s="220" t="s">
        <v>115</v>
      </c>
      <c r="D238" s="94">
        <v>122</v>
      </c>
      <c r="E238" s="94">
        <v>843.87</v>
      </c>
      <c r="F238" s="100"/>
      <c r="G238" s="221">
        <v>102952</v>
      </c>
      <c r="H238" s="229"/>
      <c r="I238" s="100"/>
      <c r="J238" s="229"/>
      <c r="K238" s="229"/>
    </row>
    <row r="239" spans="1:11" ht="24.6" customHeight="1" x14ac:dyDescent="0.25">
      <c r="A239" s="146"/>
      <c r="B239" s="148"/>
      <c r="C239" s="148"/>
      <c r="D239" s="95" t="s">
        <v>71</v>
      </c>
      <c r="E239" s="100"/>
      <c r="F239" s="100"/>
      <c r="G239" s="161"/>
      <c r="H239" s="152"/>
      <c r="I239" s="100"/>
      <c r="J239" s="152"/>
      <c r="K239" s="152"/>
    </row>
    <row r="240" spans="1:11" ht="29.85" customHeight="1" x14ac:dyDescent="0.25">
      <c r="A240" s="131" t="s">
        <v>501</v>
      </c>
      <c r="B240" s="132"/>
      <c r="C240" s="132"/>
      <c r="D240" s="132"/>
      <c r="E240" s="132"/>
      <c r="F240" s="133">
        <v>134418</v>
      </c>
      <c r="G240" s="210"/>
      <c r="H240" s="96">
        <v>4544</v>
      </c>
      <c r="I240" s="96">
        <v>26760</v>
      </c>
      <c r="J240" s="97" t="s">
        <v>36</v>
      </c>
      <c r="K240" s="96">
        <v>18.079999999999998</v>
      </c>
    </row>
    <row r="241" spans="1:11" ht="16.649999999999999" customHeight="1" x14ac:dyDescent="0.25">
      <c r="A241" s="135" t="s">
        <v>36</v>
      </c>
      <c r="B241" s="136"/>
      <c r="C241" s="136"/>
      <c r="D241" s="136"/>
      <c r="E241" s="136"/>
      <c r="F241" s="136"/>
      <c r="G241" s="136"/>
      <c r="H241" s="136"/>
      <c r="I241" s="98">
        <v>7373</v>
      </c>
      <c r="J241" s="135" t="s">
        <v>36</v>
      </c>
      <c r="K241" s="136"/>
    </row>
    <row r="242" spans="1:11" ht="8.4" customHeight="1" x14ac:dyDescent="0.25"/>
    <row r="243" spans="1:11" ht="11.4" customHeight="1" x14ac:dyDescent="0.25">
      <c r="A243" s="211" t="s">
        <v>36</v>
      </c>
      <c r="B243" s="212"/>
      <c r="C243" s="211" t="s">
        <v>406</v>
      </c>
      <c r="D243" s="212"/>
      <c r="E243" s="99" t="s">
        <v>36</v>
      </c>
      <c r="F243" s="213">
        <v>134418</v>
      </c>
      <c r="G243" s="214"/>
      <c r="H243" s="211" t="s">
        <v>36</v>
      </c>
      <c r="I243" s="215"/>
      <c r="J243" s="215"/>
      <c r="K243" s="212"/>
    </row>
    <row r="244" spans="1:11" ht="11.4" customHeight="1" x14ac:dyDescent="0.25">
      <c r="A244" s="211" t="s">
        <v>36</v>
      </c>
      <c r="B244" s="212"/>
      <c r="C244" s="211" t="s">
        <v>407</v>
      </c>
      <c r="D244" s="212"/>
      <c r="E244" s="99" t="s">
        <v>36</v>
      </c>
      <c r="F244" s="213">
        <v>103114</v>
      </c>
      <c r="G244" s="216"/>
      <c r="H244" s="211" t="s">
        <v>36</v>
      </c>
      <c r="I244" s="215"/>
      <c r="J244" s="215"/>
      <c r="K244" s="212"/>
    </row>
    <row r="245" spans="1:11" ht="11.4" customHeight="1" x14ac:dyDescent="0.25">
      <c r="A245" s="211" t="s">
        <v>36</v>
      </c>
      <c r="B245" s="212"/>
      <c r="C245" s="211" t="s">
        <v>408</v>
      </c>
      <c r="D245" s="212"/>
      <c r="E245" s="99" t="s">
        <v>36</v>
      </c>
      <c r="F245" s="213">
        <v>162</v>
      </c>
      <c r="G245" s="216"/>
      <c r="H245" s="211" t="s">
        <v>36</v>
      </c>
      <c r="I245" s="215"/>
      <c r="J245" s="215"/>
      <c r="K245" s="212"/>
    </row>
    <row r="246" spans="1:11" ht="11.4" customHeight="1" x14ac:dyDescent="0.25">
      <c r="A246" s="211" t="s">
        <v>36</v>
      </c>
      <c r="B246" s="212"/>
      <c r="C246" s="211" t="s">
        <v>419</v>
      </c>
      <c r="D246" s="212"/>
      <c r="E246" s="99" t="s">
        <v>36</v>
      </c>
      <c r="F246" s="213">
        <v>102952</v>
      </c>
      <c r="G246" s="216"/>
      <c r="H246" s="211" t="s">
        <v>36</v>
      </c>
      <c r="I246" s="215"/>
      <c r="J246" s="215"/>
      <c r="K246" s="212"/>
    </row>
    <row r="247" spans="1:11" ht="11.4" customHeight="1" x14ac:dyDescent="0.25">
      <c r="A247" s="211" t="s">
        <v>36</v>
      </c>
      <c r="B247" s="212"/>
      <c r="C247" s="211" t="s">
        <v>409</v>
      </c>
      <c r="D247" s="212"/>
      <c r="E247" s="99" t="s">
        <v>36</v>
      </c>
      <c r="F247" s="213">
        <v>4544</v>
      </c>
      <c r="G247" s="216"/>
      <c r="H247" s="211" t="s">
        <v>36</v>
      </c>
      <c r="I247" s="215"/>
      <c r="J247" s="215"/>
      <c r="K247" s="212"/>
    </row>
    <row r="248" spans="1:11" ht="11.4" customHeight="1" x14ac:dyDescent="0.25">
      <c r="A248" s="211" t="s">
        <v>36</v>
      </c>
      <c r="B248" s="212"/>
      <c r="C248" s="211" t="s">
        <v>410</v>
      </c>
      <c r="D248" s="212"/>
      <c r="E248" s="99" t="s">
        <v>36</v>
      </c>
      <c r="F248" s="213">
        <v>26760</v>
      </c>
      <c r="G248" s="216"/>
      <c r="H248" s="211" t="s">
        <v>36</v>
      </c>
      <c r="I248" s="215"/>
      <c r="J248" s="215"/>
      <c r="K248" s="212"/>
    </row>
    <row r="249" spans="1:11" ht="11.4" customHeight="1" x14ac:dyDescent="0.25">
      <c r="A249" s="211" t="s">
        <v>36</v>
      </c>
      <c r="B249" s="212"/>
      <c r="C249" s="211" t="s">
        <v>411</v>
      </c>
      <c r="D249" s="212"/>
      <c r="E249" s="99" t="s">
        <v>36</v>
      </c>
      <c r="F249" s="213">
        <v>7373</v>
      </c>
      <c r="G249" s="216"/>
      <c r="H249" s="211" t="s">
        <v>36</v>
      </c>
      <c r="I249" s="215"/>
      <c r="J249" s="215"/>
      <c r="K249" s="212"/>
    </row>
    <row r="250" spans="1:11" ht="11.4" customHeight="1" x14ac:dyDescent="0.25">
      <c r="A250" s="211" t="s">
        <v>36</v>
      </c>
      <c r="B250" s="212"/>
      <c r="C250" s="211" t="s">
        <v>412</v>
      </c>
      <c r="D250" s="212"/>
      <c r="E250" s="99" t="s">
        <v>36</v>
      </c>
      <c r="F250" s="213">
        <v>15850</v>
      </c>
      <c r="G250" s="214"/>
      <c r="H250" s="211" t="s">
        <v>36</v>
      </c>
      <c r="I250" s="215"/>
      <c r="J250" s="215"/>
      <c r="K250" s="212"/>
    </row>
    <row r="251" spans="1:11" ht="11.4" customHeight="1" x14ac:dyDescent="0.25">
      <c r="A251" s="211" t="s">
        <v>36</v>
      </c>
      <c r="B251" s="212"/>
      <c r="C251" s="211" t="s">
        <v>413</v>
      </c>
      <c r="D251" s="212"/>
      <c r="E251" s="99" t="s">
        <v>36</v>
      </c>
      <c r="F251" s="213">
        <v>7746</v>
      </c>
      <c r="G251" s="214"/>
      <c r="H251" s="211" t="s">
        <v>36</v>
      </c>
      <c r="I251" s="215"/>
      <c r="J251" s="215"/>
      <c r="K251" s="212"/>
    </row>
    <row r="252" spans="1:11" ht="11.4" customHeight="1" x14ac:dyDescent="0.25">
      <c r="A252" s="211" t="s">
        <v>36</v>
      </c>
      <c r="B252" s="212"/>
      <c r="C252" s="211" t="s">
        <v>414</v>
      </c>
      <c r="D252" s="212"/>
      <c r="E252" s="99" t="s">
        <v>36</v>
      </c>
      <c r="F252" s="213">
        <v>158014</v>
      </c>
      <c r="G252" s="214"/>
      <c r="H252" s="211" t="s">
        <v>36</v>
      </c>
      <c r="I252" s="215"/>
      <c r="J252" s="215"/>
      <c r="K252" s="212"/>
    </row>
    <row r="253" spans="1:11" ht="11.4" customHeight="1" x14ac:dyDescent="0.25">
      <c r="A253" s="211" t="s">
        <v>36</v>
      </c>
      <c r="B253" s="212"/>
      <c r="C253" s="211" t="s">
        <v>415</v>
      </c>
      <c r="D253" s="212"/>
      <c r="E253" s="99" t="s">
        <v>416</v>
      </c>
      <c r="F253" s="213">
        <v>28443</v>
      </c>
      <c r="G253" s="214"/>
      <c r="H253" s="211" t="s">
        <v>36</v>
      </c>
      <c r="I253" s="215"/>
      <c r="J253" s="215"/>
      <c r="K253" s="212"/>
    </row>
    <row r="254" spans="1:11" ht="11.4" customHeight="1" x14ac:dyDescent="0.25">
      <c r="A254" s="211" t="s">
        <v>36</v>
      </c>
      <c r="B254" s="212"/>
      <c r="C254" s="211" t="s">
        <v>417</v>
      </c>
      <c r="D254" s="212"/>
      <c r="E254" s="99" t="s">
        <v>36</v>
      </c>
      <c r="F254" s="213">
        <v>186457</v>
      </c>
      <c r="G254" s="214"/>
      <c r="H254" s="211" t="s">
        <v>36</v>
      </c>
      <c r="I254" s="215"/>
      <c r="J254" s="215"/>
      <c r="K254" s="212"/>
    </row>
    <row r="255" spans="1:11" ht="18.149999999999999" customHeight="1" x14ac:dyDescent="0.25">
      <c r="A255" s="217" t="s">
        <v>502</v>
      </c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</row>
    <row r="256" spans="1:11" ht="14.25" customHeight="1" x14ac:dyDescent="0.25">
      <c r="A256" s="219" t="s">
        <v>116</v>
      </c>
      <c r="B256" s="220" t="s">
        <v>117</v>
      </c>
      <c r="C256" s="220" t="s">
        <v>187</v>
      </c>
      <c r="D256" s="94">
        <v>1</v>
      </c>
      <c r="E256" s="94">
        <v>28785.49</v>
      </c>
      <c r="F256" s="94">
        <v>13739.82</v>
      </c>
      <c r="G256" s="221">
        <v>28785</v>
      </c>
      <c r="H256" s="221">
        <v>15045</v>
      </c>
      <c r="I256" s="94">
        <v>13740</v>
      </c>
      <c r="J256" s="221">
        <v>57.76</v>
      </c>
      <c r="K256" s="221">
        <v>57.76</v>
      </c>
    </row>
    <row r="257" spans="1:11" ht="122.4" customHeight="1" x14ac:dyDescent="0.25">
      <c r="A257" s="146"/>
      <c r="B257" s="148"/>
      <c r="C257" s="148"/>
      <c r="D257" s="95" t="s">
        <v>20</v>
      </c>
      <c r="E257" s="94">
        <v>15045.66</v>
      </c>
      <c r="F257" s="94">
        <v>4954.83</v>
      </c>
      <c r="G257" s="161"/>
      <c r="H257" s="161"/>
      <c r="I257" s="94">
        <v>4955</v>
      </c>
      <c r="J257" s="150"/>
      <c r="K257" s="150"/>
    </row>
    <row r="258" spans="1:11" ht="29.85" customHeight="1" x14ac:dyDescent="0.25">
      <c r="A258" s="131" t="s">
        <v>503</v>
      </c>
      <c r="B258" s="132"/>
      <c r="C258" s="132"/>
      <c r="D258" s="132"/>
      <c r="E258" s="132"/>
      <c r="F258" s="133">
        <v>28785</v>
      </c>
      <c r="G258" s="222"/>
      <c r="H258" s="96">
        <v>15045</v>
      </c>
      <c r="I258" s="96">
        <v>13740</v>
      </c>
      <c r="J258" s="97" t="s">
        <v>36</v>
      </c>
      <c r="K258" s="96">
        <v>57.76</v>
      </c>
    </row>
    <row r="259" spans="1:11" ht="16.649999999999999" customHeight="1" x14ac:dyDescent="0.25">
      <c r="A259" s="135" t="s">
        <v>36</v>
      </c>
      <c r="B259" s="136"/>
      <c r="C259" s="136"/>
      <c r="D259" s="136"/>
      <c r="E259" s="136"/>
      <c r="F259" s="136"/>
      <c r="G259" s="136"/>
      <c r="H259" s="136"/>
      <c r="I259" s="98">
        <v>4955</v>
      </c>
      <c r="J259" s="135" t="s">
        <v>36</v>
      </c>
      <c r="K259" s="136"/>
    </row>
    <row r="260" spans="1:11" ht="8.4" customHeight="1" x14ac:dyDescent="0.25"/>
    <row r="261" spans="1:11" ht="11.4" customHeight="1" x14ac:dyDescent="0.25">
      <c r="A261" s="211" t="s">
        <v>36</v>
      </c>
      <c r="B261" s="212"/>
      <c r="C261" s="211" t="s">
        <v>406</v>
      </c>
      <c r="D261" s="212"/>
      <c r="E261" s="99" t="s">
        <v>36</v>
      </c>
      <c r="F261" s="213">
        <v>28785</v>
      </c>
      <c r="G261" s="216"/>
      <c r="H261" s="211" t="s">
        <v>36</v>
      </c>
      <c r="I261" s="215"/>
      <c r="J261" s="215"/>
      <c r="K261" s="212"/>
    </row>
    <row r="262" spans="1:11" ht="11.4" customHeight="1" x14ac:dyDescent="0.25">
      <c r="A262" s="211" t="s">
        <v>36</v>
      </c>
      <c r="B262" s="212"/>
      <c r="C262" s="211" t="s">
        <v>409</v>
      </c>
      <c r="D262" s="212"/>
      <c r="E262" s="99" t="s">
        <v>36</v>
      </c>
      <c r="F262" s="213">
        <v>15045</v>
      </c>
      <c r="G262" s="216"/>
      <c r="H262" s="211" t="s">
        <v>36</v>
      </c>
      <c r="I262" s="215"/>
      <c r="J262" s="215"/>
      <c r="K262" s="212"/>
    </row>
    <row r="263" spans="1:11" ht="11.4" customHeight="1" x14ac:dyDescent="0.25">
      <c r="A263" s="211" t="s">
        <v>36</v>
      </c>
      <c r="B263" s="212"/>
      <c r="C263" s="211" t="s">
        <v>410</v>
      </c>
      <c r="D263" s="212"/>
      <c r="E263" s="99" t="s">
        <v>36</v>
      </c>
      <c r="F263" s="213">
        <v>13740</v>
      </c>
      <c r="G263" s="216"/>
      <c r="H263" s="211" t="s">
        <v>36</v>
      </c>
      <c r="I263" s="215"/>
      <c r="J263" s="215"/>
      <c r="K263" s="212"/>
    </row>
    <row r="264" spans="1:11" ht="11.4" customHeight="1" x14ac:dyDescent="0.25">
      <c r="A264" s="211" t="s">
        <v>36</v>
      </c>
      <c r="B264" s="212"/>
      <c r="C264" s="211" t="s">
        <v>411</v>
      </c>
      <c r="D264" s="212"/>
      <c r="E264" s="99" t="s">
        <v>36</v>
      </c>
      <c r="F264" s="213">
        <v>4955</v>
      </c>
      <c r="G264" s="216"/>
      <c r="H264" s="211" t="s">
        <v>36</v>
      </c>
      <c r="I264" s="215"/>
      <c r="J264" s="215"/>
      <c r="K264" s="212"/>
    </row>
    <row r="265" spans="1:11" ht="11.4" customHeight="1" x14ac:dyDescent="0.25">
      <c r="A265" s="211" t="s">
        <v>36</v>
      </c>
      <c r="B265" s="212"/>
      <c r="C265" s="211" t="s">
        <v>412</v>
      </c>
      <c r="D265" s="212"/>
      <c r="E265" s="99" t="s">
        <v>36</v>
      </c>
      <c r="F265" s="213">
        <v>19400</v>
      </c>
      <c r="G265" s="216"/>
      <c r="H265" s="211" t="s">
        <v>36</v>
      </c>
      <c r="I265" s="215"/>
      <c r="J265" s="215"/>
      <c r="K265" s="212"/>
    </row>
    <row r="266" spans="1:11" ht="11.4" customHeight="1" x14ac:dyDescent="0.25">
      <c r="A266" s="211" t="s">
        <v>36</v>
      </c>
      <c r="B266" s="212"/>
      <c r="C266" s="211" t="s">
        <v>413</v>
      </c>
      <c r="D266" s="212"/>
      <c r="E266" s="99" t="s">
        <v>36</v>
      </c>
      <c r="F266" s="213">
        <v>9600</v>
      </c>
      <c r="G266" s="214"/>
      <c r="H266" s="211" t="s">
        <v>36</v>
      </c>
      <c r="I266" s="215"/>
      <c r="J266" s="215"/>
      <c r="K266" s="212"/>
    </row>
    <row r="267" spans="1:11" ht="11.4" customHeight="1" x14ac:dyDescent="0.25">
      <c r="A267" s="211" t="s">
        <v>36</v>
      </c>
      <c r="B267" s="212"/>
      <c r="C267" s="211" t="s">
        <v>414</v>
      </c>
      <c r="D267" s="212"/>
      <c r="E267" s="99" t="s">
        <v>36</v>
      </c>
      <c r="F267" s="213">
        <v>57785</v>
      </c>
      <c r="G267" s="214"/>
      <c r="H267" s="211" t="s">
        <v>36</v>
      </c>
      <c r="I267" s="215"/>
      <c r="J267" s="215"/>
      <c r="K267" s="212"/>
    </row>
    <row r="268" spans="1:11" ht="11.4" customHeight="1" x14ac:dyDescent="0.25">
      <c r="A268" s="211" t="s">
        <v>36</v>
      </c>
      <c r="B268" s="212"/>
      <c r="C268" s="211" t="s">
        <v>415</v>
      </c>
      <c r="D268" s="212"/>
      <c r="E268" s="99" t="s">
        <v>416</v>
      </c>
      <c r="F268" s="213">
        <v>10401</v>
      </c>
      <c r="G268" s="214"/>
      <c r="H268" s="211" t="s">
        <v>36</v>
      </c>
      <c r="I268" s="215"/>
      <c r="J268" s="215"/>
      <c r="K268" s="212"/>
    </row>
    <row r="269" spans="1:11" ht="11.4" customHeight="1" x14ac:dyDescent="0.25">
      <c r="A269" s="211" t="s">
        <v>36</v>
      </c>
      <c r="B269" s="212"/>
      <c r="C269" s="211" t="s">
        <v>417</v>
      </c>
      <c r="D269" s="212"/>
      <c r="E269" s="99" t="s">
        <v>36</v>
      </c>
      <c r="F269" s="213">
        <v>68186</v>
      </c>
      <c r="G269" s="214"/>
      <c r="H269" s="211" t="s">
        <v>36</v>
      </c>
      <c r="I269" s="215"/>
      <c r="J269" s="215"/>
      <c r="K269" s="212"/>
    </row>
    <row r="270" spans="1:11" ht="30.6" customHeight="1" x14ac:dyDescent="0.25">
      <c r="A270" s="217" t="s">
        <v>504</v>
      </c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</row>
    <row r="271" spans="1:11" ht="14.25" customHeight="1" x14ac:dyDescent="0.25">
      <c r="A271" s="219" t="s">
        <v>118</v>
      </c>
      <c r="B271" s="220" t="s">
        <v>119</v>
      </c>
      <c r="C271" s="220" t="s">
        <v>188</v>
      </c>
      <c r="D271" s="94">
        <v>1</v>
      </c>
      <c r="E271" s="94">
        <v>38697.730000000003</v>
      </c>
      <c r="F271" s="94">
        <v>509.86</v>
      </c>
      <c r="G271" s="221">
        <v>38698</v>
      </c>
      <c r="H271" s="221">
        <v>3542</v>
      </c>
      <c r="I271" s="94">
        <v>510</v>
      </c>
      <c r="J271" s="221">
        <v>11.74</v>
      </c>
      <c r="K271" s="221">
        <v>11.74</v>
      </c>
    </row>
    <row r="272" spans="1:11" ht="143.85" customHeight="1" x14ac:dyDescent="0.25">
      <c r="A272" s="146"/>
      <c r="B272" s="148"/>
      <c r="C272" s="148"/>
      <c r="D272" s="95" t="s">
        <v>120</v>
      </c>
      <c r="E272" s="94">
        <v>3541.82</v>
      </c>
      <c r="F272" s="94">
        <v>10.61</v>
      </c>
      <c r="G272" s="161"/>
      <c r="H272" s="161"/>
      <c r="I272" s="94">
        <v>11</v>
      </c>
      <c r="J272" s="161"/>
      <c r="K272" s="161"/>
    </row>
    <row r="273" spans="1:11" ht="14.25" customHeight="1" x14ac:dyDescent="0.25">
      <c r="A273" s="219" t="s">
        <v>121</v>
      </c>
      <c r="B273" s="220" t="s">
        <v>122</v>
      </c>
      <c r="C273" s="220" t="s">
        <v>123</v>
      </c>
      <c r="D273" s="94">
        <v>-7.14</v>
      </c>
      <c r="E273" s="94">
        <v>4686.9399999999996</v>
      </c>
      <c r="F273" s="100"/>
      <c r="G273" s="221">
        <v>-33465</v>
      </c>
      <c r="H273" s="229"/>
      <c r="I273" s="100"/>
      <c r="J273" s="229"/>
      <c r="K273" s="229"/>
    </row>
    <row r="274" spans="1:11" ht="57" customHeight="1" x14ac:dyDescent="0.25">
      <c r="A274" s="146"/>
      <c r="B274" s="148"/>
      <c r="C274" s="148"/>
      <c r="D274" s="95" t="s">
        <v>57</v>
      </c>
      <c r="E274" s="100"/>
      <c r="F274" s="100"/>
      <c r="G274" s="150"/>
      <c r="H274" s="152"/>
      <c r="I274" s="100"/>
      <c r="J274" s="152"/>
      <c r="K274" s="152"/>
    </row>
    <row r="275" spans="1:11" ht="14.25" customHeight="1" x14ac:dyDescent="0.25">
      <c r="A275" s="219" t="s">
        <v>124</v>
      </c>
      <c r="B275" s="220" t="s">
        <v>125</v>
      </c>
      <c r="C275" s="220" t="s">
        <v>126</v>
      </c>
      <c r="D275" s="94">
        <v>9.52</v>
      </c>
      <c r="E275" s="94">
        <v>4277.8900000000003</v>
      </c>
      <c r="F275" s="100"/>
      <c r="G275" s="221">
        <v>40726</v>
      </c>
      <c r="H275" s="229"/>
      <c r="I275" s="100"/>
      <c r="J275" s="229"/>
      <c r="K275" s="229"/>
    </row>
    <row r="276" spans="1:11" ht="57" customHeight="1" x14ac:dyDescent="0.25">
      <c r="A276" s="146"/>
      <c r="B276" s="148"/>
      <c r="C276" s="148"/>
      <c r="D276" s="95" t="s">
        <v>57</v>
      </c>
      <c r="E276" s="100"/>
      <c r="F276" s="100"/>
      <c r="G276" s="150"/>
      <c r="H276" s="152"/>
      <c r="I276" s="100"/>
      <c r="J276" s="152"/>
      <c r="K276" s="152"/>
    </row>
    <row r="277" spans="1:11" ht="41.85" customHeight="1" x14ac:dyDescent="0.25">
      <c r="A277" s="131" t="s">
        <v>505</v>
      </c>
      <c r="B277" s="132"/>
      <c r="C277" s="132"/>
      <c r="D277" s="132"/>
      <c r="E277" s="132"/>
      <c r="F277" s="133">
        <v>45959</v>
      </c>
      <c r="G277" s="222"/>
      <c r="H277" s="96">
        <v>3542</v>
      </c>
      <c r="I277" s="96">
        <v>510</v>
      </c>
      <c r="J277" s="97" t="s">
        <v>36</v>
      </c>
      <c r="K277" s="96">
        <v>11.74</v>
      </c>
    </row>
    <row r="278" spans="1:11" ht="16.649999999999999" customHeight="1" x14ac:dyDescent="0.25">
      <c r="A278" s="135" t="s">
        <v>36</v>
      </c>
      <c r="B278" s="136"/>
      <c r="C278" s="136"/>
      <c r="D278" s="136"/>
      <c r="E278" s="136"/>
      <c r="F278" s="136"/>
      <c r="G278" s="136"/>
      <c r="H278" s="136"/>
      <c r="I278" s="98">
        <v>11</v>
      </c>
      <c r="J278" s="135" t="s">
        <v>36</v>
      </c>
      <c r="K278" s="136"/>
    </row>
    <row r="279" spans="1:11" ht="8.4" customHeight="1" x14ac:dyDescent="0.25"/>
    <row r="280" spans="1:11" ht="11.4" customHeight="1" x14ac:dyDescent="0.25">
      <c r="A280" s="211" t="s">
        <v>36</v>
      </c>
      <c r="B280" s="212"/>
      <c r="C280" s="211" t="s">
        <v>406</v>
      </c>
      <c r="D280" s="212"/>
      <c r="E280" s="99" t="s">
        <v>36</v>
      </c>
      <c r="F280" s="213">
        <v>45959</v>
      </c>
      <c r="G280" s="216"/>
      <c r="H280" s="211" t="s">
        <v>36</v>
      </c>
      <c r="I280" s="215"/>
      <c r="J280" s="215"/>
      <c r="K280" s="212"/>
    </row>
    <row r="281" spans="1:11" ht="11.4" customHeight="1" x14ac:dyDescent="0.25">
      <c r="A281" s="211" t="s">
        <v>36</v>
      </c>
      <c r="B281" s="212"/>
      <c r="C281" s="211" t="s">
        <v>407</v>
      </c>
      <c r="D281" s="212"/>
      <c r="E281" s="99" t="s">
        <v>36</v>
      </c>
      <c r="F281" s="213">
        <v>41907</v>
      </c>
      <c r="G281" s="216"/>
      <c r="H281" s="211" t="s">
        <v>36</v>
      </c>
      <c r="I281" s="215"/>
      <c r="J281" s="215"/>
      <c r="K281" s="212"/>
    </row>
    <row r="282" spans="1:11" ht="11.4" customHeight="1" x14ac:dyDescent="0.25">
      <c r="A282" s="211" t="s">
        <v>36</v>
      </c>
      <c r="B282" s="212"/>
      <c r="C282" s="211" t="s">
        <v>408</v>
      </c>
      <c r="D282" s="212"/>
      <c r="E282" s="99" t="s">
        <v>36</v>
      </c>
      <c r="F282" s="213">
        <v>34646</v>
      </c>
      <c r="G282" s="216"/>
      <c r="H282" s="211" t="s">
        <v>36</v>
      </c>
      <c r="I282" s="215"/>
      <c r="J282" s="215"/>
      <c r="K282" s="212"/>
    </row>
    <row r="283" spans="1:11" ht="11.4" customHeight="1" x14ac:dyDescent="0.25">
      <c r="A283" s="211" t="s">
        <v>36</v>
      </c>
      <c r="B283" s="212"/>
      <c r="C283" s="211" t="s">
        <v>419</v>
      </c>
      <c r="D283" s="212"/>
      <c r="E283" s="99" t="s">
        <v>36</v>
      </c>
      <c r="F283" s="213">
        <v>7261</v>
      </c>
      <c r="G283" s="216"/>
      <c r="H283" s="211" t="s">
        <v>36</v>
      </c>
      <c r="I283" s="215"/>
      <c r="J283" s="215"/>
      <c r="K283" s="212"/>
    </row>
    <row r="284" spans="1:11" ht="11.4" customHeight="1" x14ac:dyDescent="0.25">
      <c r="A284" s="211" t="s">
        <v>36</v>
      </c>
      <c r="B284" s="212"/>
      <c r="C284" s="211" t="s">
        <v>409</v>
      </c>
      <c r="D284" s="212"/>
      <c r="E284" s="99" t="s">
        <v>36</v>
      </c>
      <c r="F284" s="213">
        <v>3542</v>
      </c>
      <c r="G284" s="216"/>
      <c r="H284" s="211" t="s">
        <v>36</v>
      </c>
      <c r="I284" s="215"/>
      <c r="J284" s="215"/>
      <c r="K284" s="212"/>
    </row>
    <row r="285" spans="1:11" ht="11.4" customHeight="1" x14ac:dyDescent="0.25">
      <c r="A285" s="211" t="s">
        <v>36</v>
      </c>
      <c r="B285" s="212"/>
      <c r="C285" s="211" t="s">
        <v>410</v>
      </c>
      <c r="D285" s="212"/>
      <c r="E285" s="99" t="s">
        <v>36</v>
      </c>
      <c r="F285" s="213">
        <v>510</v>
      </c>
      <c r="G285" s="216"/>
      <c r="H285" s="211" t="s">
        <v>36</v>
      </c>
      <c r="I285" s="215"/>
      <c r="J285" s="215"/>
      <c r="K285" s="212"/>
    </row>
    <row r="286" spans="1:11" ht="11.4" customHeight="1" x14ac:dyDescent="0.25">
      <c r="A286" s="211" t="s">
        <v>36</v>
      </c>
      <c r="B286" s="212"/>
      <c r="C286" s="211" t="s">
        <v>411</v>
      </c>
      <c r="D286" s="212"/>
      <c r="E286" s="99" t="s">
        <v>36</v>
      </c>
      <c r="F286" s="213">
        <v>11</v>
      </c>
      <c r="G286" s="216"/>
      <c r="H286" s="211" t="s">
        <v>36</v>
      </c>
      <c r="I286" s="215"/>
      <c r="J286" s="215"/>
      <c r="K286" s="212"/>
    </row>
    <row r="287" spans="1:11" ht="11.4" customHeight="1" x14ac:dyDescent="0.25">
      <c r="A287" s="211" t="s">
        <v>36</v>
      </c>
      <c r="B287" s="212"/>
      <c r="C287" s="211" t="s">
        <v>412</v>
      </c>
      <c r="D287" s="212"/>
      <c r="E287" s="99" t="s">
        <v>36</v>
      </c>
      <c r="F287" s="213">
        <v>4725</v>
      </c>
      <c r="G287" s="216"/>
      <c r="H287" s="211" t="s">
        <v>36</v>
      </c>
      <c r="I287" s="215"/>
      <c r="J287" s="215"/>
      <c r="K287" s="212"/>
    </row>
    <row r="288" spans="1:11" ht="11.4" customHeight="1" x14ac:dyDescent="0.25">
      <c r="A288" s="211" t="s">
        <v>36</v>
      </c>
      <c r="B288" s="212"/>
      <c r="C288" s="211" t="s">
        <v>413</v>
      </c>
      <c r="D288" s="212"/>
      <c r="E288" s="99" t="s">
        <v>36</v>
      </c>
      <c r="F288" s="213">
        <v>2309</v>
      </c>
      <c r="G288" s="214"/>
      <c r="H288" s="211" t="s">
        <v>36</v>
      </c>
      <c r="I288" s="215"/>
      <c r="J288" s="215"/>
      <c r="K288" s="212"/>
    </row>
    <row r="289" spans="1:11" ht="11.4" customHeight="1" x14ac:dyDescent="0.25">
      <c r="A289" s="211" t="s">
        <v>36</v>
      </c>
      <c r="B289" s="212"/>
      <c r="C289" s="211" t="s">
        <v>414</v>
      </c>
      <c r="D289" s="212"/>
      <c r="E289" s="99" t="s">
        <v>36</v>
      </c>
      <c r="F289" s="213">
        <v>52993</v>
      </c>
      <c r="G289" s="214"/>
      <c r="H289" s="211" t="s">
        <v>36</v>
      </c>
      <c r="I289" s="215"/>
      <c r="J289" s="215"/>
      <c r="K289" s="212"/>
    </row>
    <row r="290" spans="1:11" ht="11.4" customHeight="1" x14ac:dyDescent="0.25">
      <c r="A290" s="211" t="s">
        <v>36</v>
      </c>
      <c r="B290" s="212"/>
      <c r="C290" s="211" t="s">
        <v>415</v>
      </c>
      <c r="D290" s="212"/>
      <c r="E290" s="99" t="s">
        <v>416</v>
      </c>
      <c r="F290" s="213">
        <v>9539</v>
      </c>
      <c r="G290" s="214"/>
      <c r="H290" s="211" t="s">
        <v>36</v>
      </c>
      <c r="I290" s="215"/>
      <c r="J290" s="215"/>
      <c r="K290" s="212"/>
    </row>
    <row r="291" spans="1:11" ht="11.4" customHeight="1" x14ac:dyDescent="0.25">
      <c r="A291" s="211" t="s">
        <v>36</v>
      </c>
      <c r="B291" s="212"/>
      <c r="C291" s="211" t="s">
        <v>417</v>
      </c>
      <c r="D291" s="212"/>
      <c r="E291" s="99" t="s">
        <v>36</v>
      </c>
      <c r="F291" s="213">
        <v>62532</v>
      </c>
      <c r="G291" s="214"/>
      <c r="H291" s="211" t="s">
        <v>36</v>
      </c>
      <c r="I291" s="215"/>
      <c r="J291" s="215"/>
      <c r="K291" s="212"/>
    </row>
    <row r="292" spans="1:11" ht="18.149999999999999" customHeight="1" x14ac:dyDescent="0.25">
      <c r="A292" s="217" t="s">
        <v>506</v>
      </c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</row>
    <row r="293" spans="1:11" ht="14.25" customHeight="1" x14ac:dyDescent="0.25">
      <c r="A293" s="219" t="s">
        <v>127</v>
      </c>
      <c r="B293" s="220" t="s">
        <v>128</v>
      </c>
      <c r="C293" s="220" t="s">
        <v>129</v>
      </c>
      <c r="D293" s="94">
        <v>1</v>
      </c>
      <c r="E293" s="94">
        <v>2452.4</v>
      </c>
      <c r="F293" s="94">
        <v>1407.67</v>
      </c>
      <c r="G293" s="221">
        <v>2452</v>
      </c>
      <c r="H293" s="221">
        <v>1045</v>
      </c>
      <c r="I293" s="94">
        <v>1407</v>
      </c>
      <c r="J293" s="221">
        <v>3.67</v>
      </c>
      <c r="K293" s="221">
        <v>3.67</v>
      </c>
    </row>
    <row r="294" spans="1:11" ht="133.35" customHeight="1" x14ac:dyDescent="0.25">
      <c r="A294" s="146"/>
      <c r="B294" s="148"/>
      <c r="C294" s="148"/>
      <c r="D294" s="95" t="s">
        <v>130</v>
      </c>
      <c r="E294" s="94">
        <v>1044.73</v>
      </c>
      <c r="F294" s="94">
        <v>468.01</v>
      </c>
      <c r="G294" s="161"/>
      <c r="H294" s="161"/>
      <c r="I294" s="94">
        <v>468</v>
      </c>
      <c r="J294" s="161"/>
      <c r="K294" s="161"/>
    </row>
    <row r="295" spans="1:11" ht="29.85" customHeight="1" x14ac:dyDescent="0.25">
      <c r="A295" s="131" t="s">
        <v>507</v>
      </c>
      <c r="B295" s="132"/>
      <c r="C295" s="132"/>
      <c r="D295" s="132"/>
      <c r="E295" s="132"/>
      <c r="F295" s="133">
        <v>2452</v>
      </c>
      <c r="G295" s="222"/>
      <c r="H295" s="96">
        <v>1045</v>
      </c>
      <c r="I295" s="96">
        <v>1407</v>
      </c>
      <c r="J295" s="97" t="s">
        <v>36</v>
      </c>
      <c r="K295" s="96">
        <v>3.67</v>
      </c>
    </row>
    <row r="296" spans="1:11" ht="16.649999999999999" customHeight="1" x14ac:dyDescent="0.25">
      <c r="A296" s="135" t="s">
        <v>36</v>
      </c>
      <c r="B296" s="136"/>
      <c r="C296" s="136"/>
      <c r="D296" s="136"/>
      <c r="E296" s="136"/>
      <c r="F296" s="136"/>
      <c r="G296" s="136"/>
      <c r="H296" s="136"/>
      <c r="I296" s="98">
        <v>468</v>
      </c>
      <c r="J296" s="135" t="s">
        <v>36</v>
      </c>
      <c r="K296" s="136"/>
    </row>
    <row r="297" spans="1:11" ht="8.4" customHeight="1" x14ac:dyDescent="0.25"/>
    <row r="298" spans="1:11" ht="11.4" customHeight="1" x14ac:dyDescent="0.25">
      <c r="A298" s="211" t="s">
        <v>36</v>
      </c>
      <c r="B298" s="212"/>
      <c r="C298" s="211" t="s">
        <v>406</v>
      </c>
      <c r="D298" s="212"/>
      <c r="E298" s="99" t="s">
        <v>36</v>
      </c>
      <c r="F298" s="213">
        <v>2452</v>
      </c>
      <c r="G298" s="216"/>
      <c r="H298" s="211" t="s">
        <v>36</v>
      </c>
      <c r="I298" s="215"/>
      <c r="J298" s="215"/>
      <c r="K298" s="212"/>
    </row>
    <row r="299" spans="1:11" ht="11.4" customHeight="1" x14ac:dyDescent="0.25">
      <c r="A299" s="211" t="s">
        <v>36</v>
      </c>
      <c r="B299" s="212"/>
      <c r="C299" s="211" t="s">
        <v>409</v>
      </c>
      <c r="D299" s="212"/>
      <c r="E299" s="99" t="s">
        <v>36</v>
      </c>
      <c r="F299" s="213">
        <v>1045</v>
      </c>
      <c r="G299" s="216"/>
      <c r="H299" s="211" t="s">
        <v>36</v>
      </c>
      <c r="I299" s="215"/>
      <c r="J299" s="215"/>
      <c r="K299" s="212"/>
    </row>
    <row r="300" spans="1:11" ht="11.4" customHeight="1" x14ac:dyDescent="0.25">
      <c r="A300" s="211" t="s">
        <v>36</v>
      </c>
      <c r="B300" s="212"/>
      <c r="C300" s="211" t="s">
        <v>410</v>
      </c>
      <c r="D300" s="212"/>
      <c r="E300" s="99" t="s">
        <v>36</v>
      </c>
      <c r="F300" s="213">
        <v>1407</v>
      </c>
      <c r="G300" s="216"/>
      <c r="H300" s="211" t="s">
        <v>36</v>
      </c>
      <c r="I300" s="215"/>
      <c r="J300" s="215"/>
      <c r="K300" s="212"/>
    </row>
    <row r="301" spans="1:11" ht="11.4" customHeight="1" x14ac:dyDescent="0.25">
      <c r="A301" s="211" t="s">
        <v>36</v>
      </c>
      <c r="B301" s="212"/>
      <c r="C301" s="211" t="s">
        <v>411</v>
      </c>
      <c r="D301" s="212"/>
      <c r="E301" s="99" t="s">
        <v>36</v>
      </c>
      <c r="F301" s="213">
        <v>468</v>
      </c>
      <c r="G301" s="216"/>
      <c r="H301" s="211" t="s">
        <v>36</v>
      </c>
      <c r="I301" s="215"/>
      <c r="J301" s="215"/>
      <c r="K301" s="212"/>
    </row>
    <row r="302" spans="1:11" ht="11.4" customHeight="1" x14ac:dyDescent="0.25">
      <c r="A302" s="211" t="s">
        <v>36</v>
      </c>
      <c r="B302" s="212"/>
      <c r="C302" s="211" t="s">
        <v>412</v>
      </c>
      <c r="D302" s="212"/>
      <c r="E302" s="99" t="s">
        <v>36</v>
      </c>
      <c r="F302" s="213">
        <v>1906</v>
      </c>
      <c r="G302" s="216"/>
      <c r="H302" s="211" t="s">
        <v>36</v>
      </c>
      <c r="I302" s="215"/>
      <c r="J302" s="215"/>
      <c r="K302" s="212"/>
    </row>
    <row r="303" spans="1:11" ht="11.4" customHeight="1" x14ac:dyDescent="0.25">
      <c r="A303" s="211" t="s">
        <v>36</v>
      </c>
      <c r="B303" s="212"/>
      <c r="C303" s="211" t="s">
        <v>413</v>
      </c>
      <c r="D303" s="212"/>
      <c r="E303" s="99" t="s">
        <v>36</v>
      </c>
      <c r="F303" s="213">
        <v>817</v>
      </c>
      <c r="G303" s="214"/>
      <c r="H303" s="211" t="s">
        <v>36</v>
      </c>
      <c r="I303" s="215"/>
      <c r="J303" s="215"/>
      <c r="K303" s="212"/>
    </row>
    <row r="304" spans="1:11" ht="11.4" customHeight="1" x14ac:dyDescent="0.25">
      <c r="A304" s="211" t="s">
        <v>36</v>
      </c>
      <c r="B304" s="212"/>
      <c r="C304" s="211" t="s">
        <v>414</v>
      </c>
      <c r="D304" s="212"/>
      <c r="E304" s="99" t="s">
        <v>36</v>
      </c>
      <c r="F304" s="213">
        <v>5175</v>
      </c>
      <c r="G304" s="214"/>
      <c r="H304" s="211" t="s">
        <v>36</v>
      </c>
      <c r="I304" s="215"/>
      <c r="J304" s="215"/>
      <c r="K304" s="212"/>
    </row>
    <row r="305" spans="1:11" ht="11.4" customHeight="1" x14ac:dyDescent="0.25">
      <c r="A305" s="211" t="s">
        <v>36</v>
      </c>
      <c r="B305" s="212"/>
      <c r="C305" s="211" t="s">
        <v>415</v>
      </c>
      <c r="D305" s="212"/>
      <c r="E305" s="99" t="s">
        <v>416</v>
      </c>
      <c r="F305" s="213">
        <v>932</v>
      </c>
      <c r="G305" s="214"/>
      <c r="H305" s="211" t="s">
        <v>36</v>
      </c>
      <c r="I305" s="215"/>
      <c r="J305" s="215"/>
      <c r="K305" s="212"/>
    </row>
    <row r="306" spans="1:11" ht="11.4" customHeight="1" x14ac:dyDescent="0.25">
      <c r="A306" s="211" t="s">
        <v>36</v>
      </c>
      <c r="B306" s="212"/>
      <c r="C306" s="211" t="s">
        <v>417</v>
      </c>
      <c r="D306" s="212"/>
      <c r="E306" s="99" t="s">
        <v>36</v>
      </c>
      <c r="F306" s="213">
        <v>6107</v>
      </c>
      <c r="G306" s="214"/>
      <c r="H306" s="211" t="s">
        <v>36</v>
      </c>
      <c r="I306" s="215"/>
      <c r="J306" s="215"/>
      <c r="K306" s="212"/>
    </row>
    <row r="307" spans="1:11" ht="18.149999999999999" customHeight="1" x14ac:dyDescent="0.25">
      <c r="A307" s="217" t="s">
        <v>508</v>
      </c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</row>
    <row r="308" spans="1:11" ht="14.25" customHeight="1" x14ac:dyDescent="0.25">
      <c r="A308" s="219" t="s">
        <v>131</v>
      </c>
      <c r="B308" s="220" t="s">
        <v>132</v>
      </c>
      <c r="C308" s="220" t="s">
        <v>189</v>
      </c>
      <c r="D308" s="94">
        <v>1.44</v>
      </c>
      <c r="E308" s="94">
        <v>16841.009999999998</v>
      </c>
      <c r="F308" s="94">
        <v>5806.32</v>
      </c>
      <c r="G308" s="221">
        <v>24251</v>
      </c>
      <c r="H308" s="221">
        <v>5541</v>
      </c>
      <c r="I308" s="94">
        <v>8361</v>
      </c>
      <c r="J308" s="221">
        <v>13.52</v>
      </c>
      <c r="K308" s="221">
        <v>19.47</v>
      </c>
    </row>
    <row r="309" spans="1:11" ht="165.75" customHeight="1" x14ac:dyDescent="0.25">
      <c r="A309" s="146"/>
      <c r="B309" s="148"/>
      <c r="C309" s="148"/>
      <c r="D309" s="95" t="s">
        <v>133</v>
      </c>
      <c r="E309" s="94">
        <v>3847.83</v>
      </c>
      <c r="F309" s="94">
        <v>1928.61</v>
      </c>
      <c r="G309" s="161"/>
      <c r="H309" s="161"/>
      <c r="I309" s="94">
        <v>2777</v>
      </c>
      <c r="J309" s="161"/>
      <c r="K309" s="161"/>
    </row>
    <row r="310" spans="1:11" ht="14.25" customHeight="1" x14ac:dyDescent="0.25">
      <c r="A310" s="219" t="s">
        <v>134</v>
      </c>
      <c r="B310" s="220" t="s">
        <v>135</v>
      </c>
      <c r="C310" s="220" t="s">
        <v>136</v>
      </c>
      <c r="D310" s="94">
        <v>1.44</v>
      </c>
      <c r="E310" s="94">
        <v>7579.2</v>
      </c>
      <c r="F310" s="100"/>
      <c r="G310" s="221">
        <v>10914</v>
      </c>
      <c r="H310" s="229"/>
      <c r="I310" s="100"/>
      <c r="J310" s="229"/>
      <c r="K310" s="229"/>
    </row>
    <row r="311" spans="1:11" ht="24.6" customHeight="1" x14ac:dyDescent="0.25">
      <c r="A311" s="146"/>
      <c r="B311" s="148"/>
      <c r="C311" s="148"/>
      <c r="D311" s="95" t="s">
        <v>137</v>
      </c>
      <c r="E311" s="100"/>
      <c r="F311" s="100"/>
      <c r="G311" s="150"/>
      <c r="H311" s="152"/>
      <c r="I311" s="100"/>
      <c r="J311" s="152"/>
      <c r="K311" s="152"/>
    </row>
    <row r="312" spans="1:11" ht="29.85" customHeight="1" x14ac:dyDescent="0.25">
      <c r="A312" s="131" t="s">
        <v>509</v>
      </c>
      <c r="B312" s="132"/>
      <c r="C312" s="132"/>
      <c r="D312" s="132"/>
      <c r="E312" s="132"/>
      <c r="F312" s="133">
        <v>35165</v>
      </c>
      <c r="G312" s="222"/>
      <c r="H312" s="96">
        <v>5541</v>
      </c>
      <c r="I312" s="96">
        <v>8361</v>
      </c>
      <c r="J312" s="97" t="s">
        <v>36</v>
      </c>
      <c r="K312" s="96">
        <v>19.47</v>
      </c>
    </row>
    <row r="313" spans="1:11" ht="16.649999999999999" customHeight="1" x14ac:dyDescent="0.25">
      <c r="A313" s="135" t="s">
        <v>36</v>
      </c>
      <c r="B313" s="136"/>
      <c r="C313" s="136"/>
      <c r="D313" s="136"/>
      <c r="E313" s="136"/>
      <c r="F313" s="136"/>
      <c r="G313" s="136"/>
      <c r="H313" s="136"/>
      <c r="I313" s="98">
        <v>2777</v>
      </c>
      <c r="J313" s="135" t="s">
        <v>36</v>
      </c>
      <c r="K313" s="136"/>
    </row>
    <row r="314" spans="1:11" ht="8.4" customHeight="1" x14ac:dyDescent="0.25"/>
    <row r="315" spans="1:11" ht="11.4" customHeight="1" x14ac:dyDescent="0.25">
      <c r="A315" s="211" t="s">
        <v>36</v>
      </c>
      <c r="B315" s="212"/>
      <c r="C315" s="211" t="s">
        <v>406</v>
      </c>
      <c r="D315" s="212"/>
      <c r="E315" s="99" t="s">
        <v>36</v>
      </c>
      <c r="F315" s="213">
        <v>35165</v>
      </c>
      <c r="G315" s="216"/>
      <c r="H315" s="211" t="s">
        <v>36</v>
      </c>
      <c r="I315" s="215"/>
      <c r="J315" s="215"/>
      <c r="K315" s="212"/>
    </row>
    <row r="316" spans="1:11" ht="11.4" customHeight="1" x14ac:dyDescent="0.25">
      <c r="A316" s="211" t="s">
        <v>36</v>
      </c>
      <c r="B316" s="212"/>
      <c r="C316" s="211" t="s">
        <v>407</v>
      </c>
      <c r="D316" s="212"/>
      <c r="E316" s="99" t="s">
        <v>36</v>
      </c>
      <c r="F316" s="213">
        <v>21263</v>
      </c>
      <c r="G316" s="216"/>
      <c r="H316" s="211" t="s">
        <v>36</v>
      </c>
      <c r="I316" s="215"/>
      <c r="J316" s="215"/>
      <c r="K316" s="212"/>
    </row>
    <row r="317" spans="1:11" ht="11.4" customHeight="1" x14ac:dyDescent="0.25">
      <c r="A317" s="211" t="s">
        <v>36</v>
      </c>
      <c r="B317" s="212"/>
      <c r="C317" s="211" t="s">
        <v>408</v>
      </c>
      <c r="D317" s="212"/>
      <c r="E317" s="99" t="s">
        <v>36</v>
      </c>
      <c r="F317" s="213">
        <v>10349</v>
      </c>
      <c r="G317" s="216"/>
      <c r="H317" s="211" t="s">
        <v>36</v>
      </c>
      <c r="I317" s="215"/>
      <c r="J317" s="215"/>
      <c r="K317" s="212"/>
    </row>
    <row r="318" spans="1:11" ht="11.4" customHeight="1" x14ac:dyDescent="0.25">
      <c r="A318" s="211" t="s">
        <v>36</v>
      </c>
      <c r="B318" s="212"/>
      <c r="C318" s="211" t="s">
        <v>419</v>
      </c>
      <c r="D318" s="212"/>
      <c r="E318" s="99" t="s">
        <v>36</v>
      </c>
      <c r="F318" s="213">
        <v>10914</v>
      </c>
      <c r="G318" s="216"/>
      <c r="H318" s="211" t="s">
        <v>36</v>
      </c>
      <c r="I318" s="215"/>
      <c r="J318" s="215"/>
      <c r="K318" s="212"/>
    </row>
    <row r="319" spans="1:11" ht="11.4" customHeight="1" x14ac:dyDescent="0.25">
      <c r="A319" s="211" t="s">
        <v>36</v>
      </c>
      <c r="B319" s="212"/>
      <c r="C319" s="211" t="s">
        <v>409</v>
      </c>
      <c r="D319" s="212"/>
      <c r="E319" s="99" t="s">
        <v>36</v>
      </c>
      <c r="F319" s="213">
        <v>5541</v>
      </c>
      <c r="G319" s="216"/>
      <c r="H319" s="211" t="s">
        <v>36</v>
      </c>
      <c r="I319" s="215"/>
      <c r="J319" s="215"/>
      <c r="K319" s="212"/>
    </row>
    <row r="320" spans="1:11" ht="11.4" customHeight="1" x14ac:dyDescent="0.25">
      <c r="A320" s="211" t="s">
        <v>36</v>
      </c>
      <c r="B320" s="212"/>
      <c r="C320" s="211" t="s">
        <v>410</v>
      </c>
      <c r="D320" s="212"/>
      <c r="E320" s="99" t="s">
        <v>36</v>
      </c>
      <c r="F320" s="213">
        <v>8361</v>
      </c>
      <c r="G320" s="216"/>
      <c r="H320" s="211" t="s">
        <v>36</v>
      </c>
      <c r="I320" s="215"/>
      <c r="J320" s="215"/>
      <c r="K320" s="212"/>
    </row>
    <row r="321" spans="1:11" ht="11.4" customHeight="1" x14ac:dyDescent="0.25">
      <c r="A321" s="211" t="s">
        <v>36</v>
      </c>
      <c r="B321" s="212"/>
      <c r="C321" s="211" t="s">
        <v>411</v>
      </c>
      <c r="D321" s="212"/>
      <c r="E321" s="99" t="s">
        <v>36</v>
      </c>
      <c r="F321" s="213">
        <v>2777</v>
      </c>
      <c r="G321" s="216"/>
      <c r="H321" s="211" t="s">
        <v>36</v>
      </c>
      <c r="I321" s="215"/>
      <c r="J321" s="215"/>
      <c r="K321" s="212"/>
    </row>
    <row r="322" spans="1:11" ht="11.4" customHeight="1" x14ac:dyDescent="0.25">
      <c r="A322" s="211" t="s">
        <v>36</v>
      </c>
      <c r="B322" s="212"/>
      <c r="C322" s="211" t="s">
        <v>412</v>
      </c>
      <c r="D322" s="212"/>
      <c r="E322" s="99" t="s">
        <v>36</v>
      </c>
      <c r="F322" s="213">
        <v>10481</v>
      </c>
      <c r="G322" s="216"/>
      <c r="H322" s="211" t="s">
        <v>36</v>
      </c>
      <c r="I322" s="215"/>
      <c r="J322" s="215"/>
      <c r="K322" s="212"/>
    </row>
    <row r="323" spans="1:11" ht="11.4" customHeight="1" x14ac:dyDescent="0.25">
      <c r="A323" s="211" t="s">
        <v>36</v>
      </c>
      <c r="B323" s="212"/>
      <c r="C323" s="211" t="s">
        <v>413</v>
      </c>
      <c r="D323" s="212"/>
      <c r="E323" s="99" t="s">
        <v>36</v>
      </c>
      <c r="F323" s="213">
        <v>4492</v>
      </c>
      <c r="G323" s="216"/>
      <c r="H323" s="211" t="s">
        <v>36</v>
      </c>
      <c r="I323" s="215"/>
      <c r="J323" s="215"/>
      <c r="K323" s="212"/>
    </row>
    <row r="324" spans="1:11" ht="11.4" customHeight="1" x14ac:dyDescent="0.25">
      <c r="A324" s="211" t="s">
        <v>36</v>
      </c>
      <c r="B324" s="212"/>
      <c r="C324" s="211" t="s">
        <v>414</v>
      </c>
      <c r="D324" s="212"/>
      <c r="E324" s="99" t="s">
        <v>36</v>
      </c>
      <c r="F324" s="213">
        <v>50138</v>
      </c>
      <c r="G324" s="216"/>
      <c r="H324" s="211" t="s">
        <v>36</v>
      </c>
      <c r="I324" s="215"/>
      <c r="J324" s="215"/>
      <c r="K324" s="212"/>
    </row>
    <row r="325" spans="1:11" ht="11.4" customHeight="1" x14ac:dyDescent="0.25">
      <c r="A325" s="211" t="s">
        <v>36</v>
      </c>
      <c r="B325" s="212"/>
      <c r="C325" s="211" t="s">
        <v>415</v>
      </c>
      <c r="D325" s="212"/>
      <c r="E325" s="99" t="s">
        <v>416</v>
      </c>
      <c r="F325" s="213">
        <v>9025</v>
      </c>
      <c r="G325" s="214"/>
      <c r="H325" s="211" t="s">
        <v>36</v>
      </c>
      <c r="I325" s="215"/>
      <c r="J325" s="215"/>
      <c r="K325" s="212"/>
    </row>
    <row r="326" spans="1:11" ht="11.4" customHeight="1" x14ac:dyDescent="0.25">
      <c r="A326" s="211" t="s">
        <v>36</v>
      </c>
      <c r="B326" s="212"/>
      <c r="C326" s="211" t="s">
        <v>417</v>
      </c>
      <c r="D326" s="212"/>
      <c r="E326" s="99" t="s">
        <v>36</v>
      </c>
      <c r="F326" s="213">
        <v>59163</v>
      </c>
      <c r="G326" s="214"/>
      <c r="H326" s="211" t="s">
        <v>36</v>
      </c>
      <c r="I326" s="215"/>
      <c r="J326" s="215"/>
      <c r="K326" s="212"/>
    </row>
    <row r="327" spans="1:11" ht="18.149999999999999" customHeight="1" x14ac:dyDescent="0.25">
      <c r="A327" s="217" t="s">
        <v>510</v>
      </c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</row>
    <row r="328" spans="1:11" ht="14.25" customHeight="1" x14ac:dyDescent="0.25">
      <c r="A328" s="219" t="s">
        <v>138</v>
      </c>
      <c r="B328" s="220" t="s">
        <v>139</v>
      </c>
      <c r="C328" s="220" t="s">
        <v>190</v>
      </c>
      <c r="D328" s="94">
        <v>0.72</v>
      </c>
      <c r="E328" s="94">
        <v>5131.99</v>
      </c>
      <c r="F328" s="94">
        <v>2353.64</v>
      </c>
      <c r="G328" s="221">
        <v>3695</v>
      </c>
      <c r="H328" s="221">
        <v>1442</v>
      </c>
      <c r="I328" s="94">
        <v>1694</v>
      </c>
      <c r="J328" s="221">
        <v>7.04</v>
      </c>
      <c r="K328" s="221">
        <v>5.07</v>
      </c>
    </row>
    <row r="329" spans="1:11" ht="155.25" customHeight="1" x14ac:dyDescent="0.25">
      <c r="A329" s="146"/>
      <c r="B329" s="148"/>
      <c r="C329" s="148"/>
      <c r="D329" s="95" t="s">
        <v>133</v>
      </c>
      <c r="E329" s="94">
        <v>2002.4</v>
      </c>
      <c r="F329" s="94">
        <v>778.97</v>
      </c>
      <c r="G329" s="161"/>
      <c r="H329" s="161"/>
      <c r="I329" s="94">
        <v>561</v>
      </c>
      <c r="J329" s="161"/>
      <c r="K329" s="161"/>
    </row>
    <row r="330" spans="1:11" ht="14.25" customHeight="1" x14ac:dyDescent="0.25">
      <c r="A330" s="219" t="s">
        <v>140</v>
      </c>
      <c r="B330" s="220" t="s">
        <v>141</v>
      </c>
      <c r="C330" s="220" t="s">
        <v>142</v>
      </c>
      <c r="D330" s="94">
        <v>0.72</v>
      </c>
      <c r="E330" s="94">
        <v>9580.1</v>
      </c>
      <c r="F330" s="100"/>
      <c r="G330" s="221">
        <v>6898</v>
      </c>
      <c r="H330" s="229"/>
      <c r="I330" s="100"/>
      <c r="J330" s="229"/>
      <c r="K330" s="229"/>
    </row>
    <row r="331" spans="1:11" ht="24.6" customHeight="1" x14ac:dyDescent="0.25">
      <c r="A331" s="146"/>
      <c r="B331" s="148"/>
      <c r="C331" s="148"/>
      <c r="D331" s="95" t="s">
        <v>137</v>
      </c>
      <c r="E331" s="100"/>
      <c r="F331" s="100"/>
      <c r="G331" s="161"/>
      <c r="H331" s="152"/>
      <c r="I331" s="100"/>
      <c r="J331" s="152"/>
      <c r="K331" s="152"/>
    </row>
    <row r="332" spans="1:11" ht="29.85" customHeight="1" x14ac:dyDescent="0.25">
      <c r="A332" s="131" t="s">
        <v>511</v>
      </c>
      <c r="B332" s="132"/>
      <c r="C332" s="132"/>
      <c r="D332" s="132"/>
      <c r="E332" s="132"/>
      <c r="F332" s="133">
        <v>10593</v>
      </c>
      <c r="G332" s="210"/>
      <c r="H332" s="96">
        <v>1442</v>
      </c>
      <c r="I332" s="96">
        <v>1694</v>
      </c>
      <c r="J332" s="97" t="s">
        <v>36</v>
      </c>
      <c r="K332" s="96">
        <v>5.07</v>
      </c>
    </row>
    <row r="333" spans="1:11" ht="16.649999999999999" customHeight="1" x14ac:dyDescent="0.25">
      <c r="A333" s="135" t="s">
        <v>36</v>
      </c>
      <c r="B333" s="136"/>
      <c r="C333" s="136"/>
      <c r="D333" s="136"/>
      <c r="E333" s="136"/>
      <c r="F333" s="136"/>
      <c r="G333" s="136"/>
      <c r="H333" s="136"/>
      <c r="I333" s="98">
        <v>561</v>
      </c>
      <c r="J333" s="135" t="s">
        <v>36</v>
      </c>
      <c r="K333" s="136"/>
    </row>
    <row r="334" spans="1:11" ht="8.4" customHeight="1" x14ac:dyDescent="0.25"/>
    <row r="335" spans="1:11" ht="11.4" customHeight="1" x14ac:dyDescent="0.25">
      <c r="A335" s="211" t="s">
        <v>36</v>
      </c>
      <c r="B335" s="212"/>
      <c r="C335" s="211" t="s">
        <v>406</v>
      </c>
      <c r="D335" s="212"/>
      <c r="E335" s="99" t="s">
        <v>36</v>
      </c>
      <c r="F335" s="213">
        <v>10593</v>
      </c>
      <c r="G335" s="216"/>
      <c r="H335" s="211" t="s">
        <v>36</v>
      </c>
      <c r="I335" s="215"/>
      <c r="J335" s="215"/>
      <c r="K335" s="212"/>
    </row>
    <row r="336" spans="1:11" ht="11.4" customHeight="1" x14ac:dyDescent="0.25">
      <c r="A336" s="211" t="s">
        <v>36</v>
      </c>
      <c r="B336" s="212"/>
      <c r="C336" s="211" t="s">
        <v>407</v>
      </c>
      <c r="D336" s="212"/>
      <c r="E336" s="99" t="s">
        <v>36</v>
      </c>
      <c r="F336" s="213">
        <v>7457</v>
      </c>
      <c r="G336" s="216"/>
      <c r="H336" s="211" t="s">
        <v>36</v>
      </c>
      <c r="I336" s="215"/>
      <c r="J336" s="215"/>
      <c r="K336" s="212"/>
    </row>
    <row r="337" spans="1:11" ht="11.4" customHeight="1" x14ac:dyDescent="0.25">
      <c r="A337" s="211" t="s">
        <v>36</v>
      </c>
      <c r="B337" s="212"/>
      <c r="C337" s="211" t="s">
        <v>408</v>
      </c>
      <c r="D337" s="212"/>
      <c r="E337" s="99" t="s">
        <v>36</v>
      </c>
      <c r="F337" s="213">
        <v>559</v>
      </c>
      <c r="G337" s="216"/>
      <c r="H337" s="211" t="s">
        <v>36</v>
      </c>
      <c r="I337" s="215"/>
      <c r="J337" s="215"/>
      <c r="K337" s="212"/>
    </row>
    <row r="338" spans="1:11" ht="11.4" customHeight="1" x14ac:dyDescent="0.25">
      <c r="A338" s="211" t="s">
        <v>36</v>
      </c>
      <c r="B338" s="212"/>
      <c r="C338" s="211" t="s">
        <v>419</v>
      </c>
      <c r="D338" s="212"/>
      <c r="E338" s="99" t="s">
        <v>36</v>
      </c>
      <c r="F338" s="213">
        <v>6898</v>
      </c>
      <c r="G338" s="216"/>
      <c r="H338" s="211" t="s">
        <v>36</v>
      </c>
      <c r="I338" s="215"/>
      <c r="J338" s="215"/>
      <c r="K338" s="212"/>
    </row>
    <row r="339" spans="1:11" ht="11.4" customHeight="1" x14ac:dyDescent="0.25">
      <c r="A339" s="211" t="s">
        <v>36</v>
      </c>
      <c r="B339" s="212"/>
      <c r="C339" s="211" t="s">
        <v>409</v>
      </c>
      <c r="D339" s="212"/>
      <c r="E339" s="99" t="s">
        <v>36</v>
      </c>
      <c r="F339" s="213">
        <v>1442</v>
      </c>
      <c r="G339" s="216"/>
      <c r="H339" s="211" t="s">
        <v>36</v>
      </c>
      <c r="I339" s="215"/>
      <c r="J339" s="215"/>
      <c r="K339" s="212"/>
    </row>
    <row r="340" spans="1:11" ht="11.4" customHeight="1" x14ac:dyDescent="0.25">
      <c r="A340" s="211" t="s">
        <v>36</v>
      </c>
      <c r="B340" s="212"/>
      <c r="C340" s="211" t="s">
        <v>410</v>
      </c>
      <c r="D340" s="212"/>
      <c r="E340" s="99" t="s">
        <v>36</v>
      </c>
      <c r="F340" s="213">
        <v>1694</v>
      </c>
      <c r="G340" s="216"/>
      <c r="H340" s="211" t="s">
        <v>36</v>
      </c>
      <c r="I340" s="215"/>
      <c r="J340" s="215"/>
      <c r="K340" s="212"/>
    </row>
    <row r="341" spans="1:11" ht="11.4" customHeight="1" x14ac:dyDescent="0.25">
      <c r="A341" s="211" t="s">
        <v>36</v>
      </c>
      <c r="B341" s="212"/>
      <c r="C341" s="211" t="s">
        <v>411</v>
      </c>
      <c r="D341" s="212"/>
      <c r="E341" s="99" t="s">
        <v>36</v>
      </c>
      <c r="F341" s="213">
        <v>561</v>
      </c>
      <c r="G341" s="214"/>
      <c r="H341" s="211" t="s">
        <v>36</v>
      </c>
      <c r="I341" s="215"/>
      <c r="J341" s="215"/>
      <c r="K341" s="212"/>
    </row>
    <row r="342" spans="1:11" ht="11.4" customHeight="1" x14ac:dyDescent="0.25">
      <c r="A342" s="211" t="s">
        <v>36</v>
      </c>
      <c r="B342" s="212"/>
      <c r="C342" s="211" t="s">
        <v>412</v>
      </c>
      <c r="D342" s="212"/>
      <c r="E342" s="99" t="s">
        <v>36</v>
      </c>
      <c r="F342" s="213">
        <v>2524</v>
      </c>
      <c r="G342" s="214"/>
      <c r="H342" s="211" t="s">
        <v>36</v>
      </c>
      <c r="I342" s="215"/>
      <c r="J342" s="215"/>
      <c r="K342" s="212"/>
    </row>
    <row r="343" spans="1:11" ht="11.4" customHeight="1" x14ac:dyDescent="0.25">
      <c r="A343" s="211" t="s">
        <v>36</v>
      </c>
      <c r="B343" s="212"/>
      <c r="C343" s="211" t="s">
        <v>413</v>
      </c>
      <c r="D343" s="212"/>
      <c r="E343" s="99" t="s">
        <v>36</v>
      </c>
      <c r="F343" s="213">
        <v>1082</v>
      </c>
      <c r="G343" s="214"/>
      <c r="H343" s="211" t="s">
        <v>36</v>
      </c>
      <c r="I343" s="215"/>
      <c r="J343" s="215"/>
      <c r="K343" s="212"/>
    </row>
    <row r="344" spans="1:11" ht="11.4" customHeight="1" x14ac:dyDescent="0.25">
      <c r="A344" s="211" t="s">
        <v>36</v>
      </c>
      <c r="B344" s="212"/>
      <c r="C344" s="211" t="s">
        <v>414</v>
      </c>
      <c r="D344" s="212"/>
      <c r="E344" s="99" t="s">
        <v>36</v>
      </c>
      <c r="F344" s="213">
        <v>14199</v>
      </c>
      <c r="G344" s="214"/>
      <c r="H344" s="211" t="s">
        <v>36</v>
      </c>
      <c r="I344" s="215"/>
      <c r="J344" s="215"/>
      <c r="K344" s="212"/>
    </row>
    <row r="345" spans="1:11" ht="11.4" customHeight="1" x14ac:dyDescent="0.25">
      <c r="A345" s="211" t="s">
        <v>36</v>
      </c>
      <c r="B345" s="212"/>
      <c r="C345" s="211" t="s">
        <v>415</v>
      </c>
      <c r="D345" s="212"/>
      <c r="E345" s="99" t="s">
        <v>416</v>
      </c>
      <c r="F345" s="213">
        <v>2556</v>
      </c>
      <c r="G345" s="214"/>
      <c r="H345" s="211" t="s">
        <v>36</v>
      </c>
      <c r="I345" s="215"/>
      <c r="J345" s="215"/>
      <c r="K345" s="212"/>
    </row>
    <row r="346" spans="1:11" ht="11.4" customHeight="1" x14ac:dyDescent="0.25">
      <c r="A346" s="211" t="s">
        <v>36</v>
      </c>
      <c r="B346" s="212"/>
      <c r="C346" s="211" t="s">
        <v>417</v>
      </c>
      <c r="D346" s="212"/>
      <c r="E346" s="99" t="s">
        <v>36</v>
      </c>
      <c r="F346" s="213">
        <v>16755</v>
      </c>
      <c r="G346" s="214"/>
      <c r="H346" s="211" t="s">
        <v>36</v>
      </c>
      <c r="I346" s="215"/>
      <c r="J346" s="215"/>
      <c r="K346" s="212"/>
    </row>
    <row r="347" spans="1:11" ht="18.149999999999999" customHeight="1" x14ac:dyDescent="0.25">
      <c r="A347" s="217" t="s">
        <v>512</v>
      </c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</row>
    <row r="348" spans="1:11" ht="14.25" customHeight="1" x14ac:dyDescent="0.25">
      <c r="A348" s="219" t="s">
        <v>143</v>
      </c>
      <c r="B348" s="220" t="s">
        <v>144</v>
      </c>
      <c r="C348" s="220" t="s">
        <v>145</v>
      </c>
      <c r="D348" s="94">
        <v>1</v>
      </c>
      <c r="E348" s="94">
        <v>5224.75</v>
      </c>
      <c r="F348" s="94">
        <v>2932.66</v>
      </c>
      <c r="G348" s="221">
        <v>5225</v>
      </c>
      <c r="H348" s="221">
        <v>2002</v>
      </c>
      <c r="I348" s="94">
        <v>2933</v>
      </c>
      <c r="J348" s="221">
        <v>7.04</v>
      </c>
      <c r="K348" s="221">
        <v>7.04</v>
      </c>
    </row>
    <row r="349" spans="1:11" ht="111.75" customHeight="1" x14ac:dyDescent="0.25">
      <c r="A349" s="146"/>
      <c r="B349" s="148"/>
      <c r="C349" s="148"/>
      <c r="D349" s="95" t="s">
        <v>130</v>
      </c>
      <c r="E349" s="94">
        <v>2002.4</v>
      </c>
      <c r="F349" s="94">
        <v>975.02</v>
      </c>
      <c r="G349" s="150"/>
      <c r="H349" s="150"/>
      <c r="I349" s="94">
        <v>975</v>
      </c>
      <c r="J349" s="150"/>
      <c r="K349" s="150"/>
    </row>
    <row r="350" spans="1:11" ht="14.25" customHeight="1" x14ac:dyDescent="0.25">
      <c r="A350" s="219" t="s">
        <v>146</v>
      </c>
      <c r="B350" s="220" t="s">
        <v>147</v>
      </c>
      <c r="C350" s="220" t="s">
        <v>148</v>
      </c>
      <c r="D350" s="94">
        <v>1</v>
      </c>
      <c r="E350" s="94">
        <v>5844.38</v>
      </c>
      <c r="F350" s="100"/>
      <c r="G350" s="221">
        <v>5844</v>
      </c>
      <c r="H350" s="229"/>
      <c r="I350" s="100"/>
      <c r="J350" s="229"/>
      <c r="K350" s="229"/>
    </row>
    <row r="351" spans="1:11" ht="24.6" customHeight="1" x14ac:dyDescent="0.25">
      <c r="A351" s="146"/>
      <c r="B351" s="148"/>
      <c r="C351" s="148"/>
      <c r="D351" s="95" t="s">
        <v>71</v>
      </c>
      <c r="E351" s="100"/>
      <c r="F351" s="100"/>
      <c r="G351" s="150"/>
      <c r="H351" s="152"/>
      <c r="I351" s="100"/>
      <c r="J351" s="152"/>
      <c r="K351" s="152"/>
    </row>
    <row r="352" spans="1:11" ht="29.85" customHeight="1" x14ac:dyDescent="0.25">
      <c r="A352" s="131" t="s">
        <v>513</v>
      </c>
      <c r="B352" s="132"/>
      <c r="C352" s="132"/>
      <c r="D352" s="132"/>
      <c r="E352" s="132"/>
      <c r="F352" s="133">
        <v>11069</v>
      </c>
      <c r="G352" s="222"/>
      <c r="H352" s="96">
        <v>2002</v>
      </c>
      <c r="I352" s="96">
        <v>2933</v>
      </c>
      <c r="J352" s="97" t="s">
        <v>36</v>
      </c>
      <c r="K352" s="96">
        <v>7.04</v>
      </c>
    </row>
    <row r="353" spans="1:11" ht="16.649999999999999" customHeight="1" x14ac:dyDescent="0.25">
      <c r="A353" s="135" t="s">
        <v>36</v>
      </c>
      <c r="B353" s="136"/>
      <c r="C353" s="136"/>
      <c r="D353" s="136"/>
      <c r="E353" s="136"/>
      <c r="F353" s="136"/>
      <c r="G353" s="136"/>
      <c r="H353" s="136"/>
      <c r="I353" s="98">
        <v>975</v>
      </c>
      <c r="J353" s="135" t="s">
        <v>36</v>
      </c>
      <c r="K353" s="136"/>
    </row>
    <row r="354" spans="1:11" ht="8.4" customHeight="1" x14ac:dyDescent="0.25"/>
    <row r="355" spans="1:11" ht="11.4" customHeight="1" x14ac:dyDescent="0.25">
      <c r="A355" s="211" t="s">
        <v>36</v>
      </c>
      <c r="B355" s="212"/>
      <c r="C355" s="211" t="s">
        <v>406</v>
      </c>
      <c r="D355" s="212"/>
      <c r="E355" s="99" t="s">
        <v>36</v>
      </c>
      <c r="F355" s="213">
        <v>11069</v>
      </c>
      <c r="G355" s="216"/>
      <c r="H355" s="211" t="s">
        <v>36</v>
      </c>
      <c r="I355" s="215"/>
      <c r="J355" s="215"/>
      <c r="K355" s="212"/>
    </row>
    <row r="356" spans="1:11" ht="11.4" customHeight="1" x14ac:dyDescent="0.25">
      <c r="A356" s="211" t="s">
        <v>36</v>
      </c>
      <c r="B356" s="212"/>
      <c r="C356" s="211" t="s">
        <v>407</v>
      </c>
      <c r="D356" s="212"/>
      <c r="E356" s="99" t="s">
        <v>36</v>
      </c>
      <c r="F356" s="213">
        <v>6134</v>
      </c>
      <c r="G356" s="216"/>
      <c r="H356" s="211" t="s">
        <v>36</v>
      </c>
      <c r="I356" s="215"/>
      <c r="J356" s="215"/>
      <c r="K356" s="212"/>
    </row>
    <row r="357" spans="1:11" ht="11.4" customHeight="1" x14ac:dyDescent="0.25">
      <c r="A357" s="211" t="s">
        <v>36</v>
      </c>
      <c r="B357" s="212"/>
      <c r="C357" s="211" t="s">
        <v>408</v>
      </c>
      <c r="D357" s="212"/>
      <c r="E357" s="99" t="s">
        <v>36</v>
      </c>
      <c r="F357" s="213">
        <v>290</v>
      </c>
      <c r="G357" s="216"/>
      <c r="H357" s="211" t="s">
        <v>36</v>
      </c>
      <c r="I357" s="215"/>
      <c r="J357" s="215"/>
      <c r="K357" s="212"/>
    </row>
    <row r="358" spans="1:11" ht="11.4" customHeight="1" x14ac:dyDescent="0.25">
      <c r="A358" s="211" t="s">
        <v>36</v>
      </c>
      <c r="B358" s="212"/>
      <c r="C358" s="211" t="s">
        <v>419</v>
      </c>
      <c r="D358" s="212"/>
      <c r="E358" s="99" t="s">
        <v>36</v>
      </c>
      <c r="F358" s="213">
        <v>5844</v>
      </c>
      <c r="G358" s="216"/>
      <c r="H358" s="211" t="s">
        <v>36</v>
      </c>
      <c r="I358" s="215"/>
      <c r="J358" s="215"/>
      <c r="K358" s="212"/>
    </row>
    <row r="359" spans="1:11" ht="11.4" customHeight="1" x14ac:dyDescent="0.25">
      <c r="A359" s="211" t="s">
        <v>36</v>
      </c>
      <c r="B359" s="212"/>
      <c r="C359" s="211" t="s">
        <v>409</v>
      </c>
      <c r="D359" s="212"/>
      <c r="E359" s="99" t="s">
        <v>36</v>
      </c>
      <c r="F359" s="213">
        <v>2002</v>
      </c>
      <c r="G359" s="216"/>
      <c r="H359" s="211" t="s">
        <v>36</v>
      </c>
      <c r="I359" s="215"/>
      <c r="J359" s="215"/>
      <c r="K359" s="212"/>
    </row>
    <row r="360" spans="1:11" ht="11.4" customHeight="1" x14ac:dyDescent="0.25">
      <c r="A360" s="211" t="s">
        <v>36</v>
      </c>
      <c r="B360" s="212"/>
      <c r="C360" s="211" t="s">
        <v>410</v>
      </c>
      <c r="D360" s="212"/>
      <c r="E360" s="99" t="s">
        <v>36</v>
      </c>
      <c r="F360" s="213">
        <v>2933</v>
      </c>
      <c r="G360" s="216"/>
      <c r="H360" s="211" t="s">
        <v>36</v>
      </c>
      <c r="I360" s="215"/>
      <c r="J360" s="215"/>
      <c r="K360" s="212"/>
    </row>
    <row r="361" spans="1:11" ht="11.4" customHeight="1" x14ac:dyDescent="0.25">
      <c r="A361" s="211" t="s">
        <v>36</v>
      </c>
      <c r="B361" s="212"/>
      <c r="C361" s="211" t="s">
        <v>411</v>
      </c>
      <c r="D361" s="212"/>
      <c r="E361" s="99" t="s">
        <v>36</v>
      </c>
      <c r="F361" s="213">
        <v>975</v>
      </c>
      <c r="G361" s="216"/>
      <c r="H361" s="211" t="s">
        <v>36</v>
      </c>
      <c r="I361" s="215"/>
      <c r="J361" s="215"/>
      <c r="K361" s="212"/>
    </row>
    <row r="362" spans="1:11" ht="11.4" customHeight="1" x14ac:dyDescent="0.25">
      <c r="A362" s="211" t="s">
        <v>36</v>
      </c>
      <c r="B362" s="212"/>
      <c r="C362" s="211" t="s">
        <v>412</v>
      </c>
      <c r="D362" s="212"/>
      <c r="E362" s="99" t="s">
        <v>36</v>
      </c>
      <c r="F362" s="213">
        <v>3751</v>
      </c>
      <c r="G362" s="216"/>
      <c r="H362" s="211" t="s">
        <v>36</v>
      </c>
      <c r="I362" s="215"/>
      <c r="J362" s="215"/>
      <c r="K362" s="212"/>
    </row>
    <row r="363" spans="1:11" ht="11.4" customHeight="1" x14ac:dyDescent="0.25">
      <c r="A363" s="211" t="s">
        <v>36</v>
      </c>
      <c r="B363" s="212"/>
      <c r="C363" s="211" t="s">
        <v>413</v>
      </c>
      <c r="D363" s="212"/>
      <c r="E363" s="99" t="s">
        <v>36</v>
      </c>
      <c r="F363" s="213">
        <v>1608</v>
      </c>
      <c r="G363" s="214"/>
      <c r="H363" s="211" t="s">
        <v>36</v>
      </c>
      <c r="I363" s="215"/>
      <c r="J363" s="215"/>
      <c r="K363" s="212"/>
    </row>
    <row r="364" spans="1:11" ht="11.4" customHeight="1" x14ac:dyDescent="0.25">
      <c r="A364" s="211" t="s">
        <v>36</v>
      </c>
      <c r="B364" s="212"/>
      <c r="C364" s="211" t="s">
        <v>414</v>
      </c>
      <c r="D364" s="212"/>
      <c r="E364" s="99" t="s">
        <v>36</v>
      </c>
      <c r="F364" s="213">
        <v>16428</v>
      </c>
      <c r="G364" s="214"/>
      <c r="H364" s="211" t="s">
        <v>36</v>
      </c>
      <c r="I364" s="215"/>
      <c r="J364" s="215"/>
      <c r="K364" s="212"/>
    </row>
    <row r="365" spans="1:11" ht="11.4" customHeight="1" x14ac:dyDescent="0.25">
      <c r="A365" s="211" t="s">
        <v>36</v>
      </c>
      <c r="B365" s="212"/>
      <c r="C365" s="211" t="s">
        <v>415</v>
      </c>
      <c r="D365" s="212"/>
      <c r="E365" s="99" t="s">
        <v>416</v>
      </c>
      <c r="F365" s="213">
        <v>2957</v>
      </c>
      <c r="G365" s="214"/>
      <c r="H365" s="211" t="s">
        <v>36</v>
      </c>
      <c r="I365" s="215"/>
      <c r="J365" s="215"/>
      <c r="K365" s="212"/>
    </row>
    <row r="366" spans="1:11" ht="11.4" customHeight="1" x14ac:dyDescent="0.25">
      <c r="A366" s="211" t="s">
        <v>36</v>
      </c>
      <c r="B366" s="212"/>
      <c r="C366" s="211" t="s">
        <v>417</v>
      </c>
      <c r="D366" s="212"/>
      <c r="E366" s="99" t="s">
        <v>36</v>
      </c>
      <c r="F366" s="213">
        <v>19385</v>
      </c>
      <c r="G366" s="214"/>
      <c r="H366" s="211" t="s">
        <v>36</v>
      </c>
      <c r="I366" s="215"/>
      <c r="J366" s="215"/>
      <c r="K366" s="212"/>
    </row>
    <row r="367" spans="1:11" ht="18.149999999999999" customHeight="1" x14ac:dyDescent="0.25">
      <c r="A367" s="217" t="s">
        <v>514</v>
      </c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</row>
    <row r="368" spans="1:11" ht="14.25" customHeight="1" x14ac:dyDescent="0.25">
      <c r="A368" s="219" t="s">
        <v>149</v>
      </c>
      <c r="B368" s="220" t="s">
        <v>150</v>
      </c>
      <c r="C368" s="220" t="s">
        <v>191</v>
      </c>
      <c r="D368" s="94">
        <v>1</v>
      </c>
      <c r="E368" s="94">
        <v>61812.03</v>
      </c>
      <c r="F368" s="94">
        <v>4485.41</v>
      </c>
      <c r="G368" s="221">
        <v>61812</v>
      </c>
      <c r="H368" s="221">
        <v>23638</v>
      </c>
      <c r="I368" s="94">
        <v>4485</v>
      </c>
      <c r="J368" s="221">
        <v>82.11</v>
      </c>
      <c r="K368" s="221">
        <v>82.11</v>
      </c>
    </row>
    <row r="369" spans="1:11" ht="111.75" customHeight="1" x14ac:dyDescent="0.25">
      <c r="A369" s="146"/>
      <c r="B369" s="148"/>
      <c r="C369" s="148"/>
      <c r="D369" s="95" t="s">
        <v>151</v>
      </c>
      <c r="E369" s="94">
        <v>23637.81</v>
      </c>
      <c r="F369" s="94">
        <v>1330.66</v>
      </c>
      <c r="G369" s="161"/>
      <c r="H369" s="161"/>
      <c r="I369" s="94">
        <v>1331</v>
      </c>
      <c r="J369" s="161"/>
      <c r="K369" s="161"/>
    </row>
    <row r="370" spans="1:11" ht="29.85" customHeight="1" x14ac:dyDescent="0.25">
      <c r="A370" s="131" t="s">
        <v>515</v>
      </c>
      <c r="B370" s="132"/>
      <c r="C370" s="132"/>
      <c r="D370" s="132"/>
      <c r="E370" s="132"/>
      <c r="F370" s="133">
        <v>61812</v>
      </c>
      <c r="G370" s="210"/>
      <c r="H370" s="96">
        <v>23638</v>
      </c>
      <c r="I370" s="96">
        <v>4485</v>
      </c>
      <c r="J370" s="97" t="s">
        <v>36</v>
      </c>
      <c r="K370" s="96">
        <v>82.11</v>
      </c>
    </row>
    <row r="371" spans="1:11" ht="16.649999999999999" customHeight="1" x14ac:dyDescent="0.25">
      <c r="A371" s="135" t="s">
        <v>36</v>
      </c>
      <c r="B371" s="136"/>
      <c r="C371" s="136"/>
      <c r="D371" s="136"/>
      <c r="E371" s="136"/>
      <c r="F371" s="136"/>
      <c r="G371" s="136"/>
      <c r="H371" s="136"/>
      <c r="I371" s="98">
        <v>1331</v>
      </c>
      <c r="J371" s="135" t="s">
        <v>36</v>
      </c>
      <c r="K371" s="136"/>
    </row>
    <row r="372" spans="1:11" ht="8.4" customHeight="1" x14ac:dyDescent="0.25"/>
    <row r="373" spans="1:11" ht="11.4" customHeight="1" x14ac:dyDescent="0.25">
      <c r="A373" s="211" t="s">
        <v>36</v>
      </c>
      <c r="B373" s="212"/>
      <c r="C373" s="211" t="s">
        <v>406</v>
      </c>
      <c r="D373" s="212"/>
      <c r="E373" s="99" t="s">
        <v>36</v>
      </c>
      <c r="F373" s="213">
        <v>61812</v>
      </c>
      <c r="G373" s="216"/>
      <c r="H373" s="211" t="s">
        <v>36</v>
      </c>
      <c r="I373" s="215"/>
      <c r="J373" s="215"/>
      <c r="K373" s="212"/>
    </row>
    <row r="374" spans="1:11" ht="11.4" customHeight="1" x14ac:dyDescent="0.25">
      <c r="A374" s="211" t="s">
        <v>36</v>
      </c>
      <c r="B374" s="212"/>
      <c r="C374" s="211" t="s">
        <v>407</v>
      </c>
      <c r="D374" s="212"/>
      <c r="E374" s="99" t="s">
        <v>36</v>
      </c>
      <c r="F374" s="213">
        <v>33689</v>
      </c>
      <c r="G374" s="216"/>
      <c r="H374" s="211" t="s">
        <v>36</v>
      </c>
      <c r="I374" s="215"/>
      <c r="J374" s="215"/>
      <c r="K374" s="212"/>
    </row>
    <row r="375" spans="1:11" ht="11.4" customHeight="1" x14ac:dyDescent="0.25">
      <c r="A375" s="211" t="s">
        <v>36</v>
      </c>
      <c r="B375" s="212"/>
      <c r="C375" s="211" t="s">
        <v>408</v>
      </c>
      <c r="D375" s="212"/>
      <c r="E375" s="99" t="s">
        <v>36</v>
      </c>
      <c r="F375" s="213">
        <v>33689</v>
      </c>
      <c r="G375" s="216"/>
      <c r="H375" s="211" t="s">
        <v>36</v>
      </c>
      <c r="I375" s="215"/>
      <c r="J375" s="215"/>
      <c r="K375" s="212"/>
    </row>
    <row r="376" spans="1:11" ht="11.4" customHeight="1" x14ac:dyDescent="0.25">
      <c r="A376" s="211" t="s">
        <v>36</v>
      </c>
      <c r="B376" s="212"/>
      <c r="C376" s="211" t="s">
        <v>409</v>
      </c>
      <c r="D376" s="212"/>
      <c r="E376" s="99" t="s">
        <v>36</v>
      </c>
      <c r="F376" s="213">
        <v>23638</v>
      </c>
      <c r="G376" s="216"/>
      <c r="H376" s="211" t="s">
        <v>36</v>
      </c>
      <c r="I376" s="215"/>
      <c r="J376" s="215"/>
      <c r="K376" s="212"/>
    </row>
    <row r="377" spans="1:11" ht="11.4" customHeight="1" x14ac:dyDescent="0.25">
      <c r="A377" s="211" t="s">
        <v>36</v>
      </c>
      <c r="B377" s="212"/>
      <c r="C377" s="211" t="s">
        <v>410</v>
      </c>
      <c r="D377" s="212"/>
      <c r="E377" s="99" t="s">
        <v>36</v>
      </c>
      <c r="F377" s="213">
        <v>4485</v>
      </c>
      <c r="G377" s="216"/>
      <c r="H377" s="211" t="s">
        <v>36</v>
      </c>
      <c r="I377" s="215"/>
      <c r="J377" s="215"/>
      <c r="K377" s="212"/>
    </row>
    <row r="378" spans="1:11" ht="11.4" customHeight="1" x14ac:dyDescent="0.25">
      <c r="A378" s="211" t="s">
        <v>36</v>
      </c>
      <c r="B378" s="212"/>
      <c r="C378" s="211" t="s">
        <v>411</v>
      </c>
      <c r="D378" s="212"/>
      <c r="E378" s="99" t="s">
        <v>36</v>
      </c>
      <c r="F378" s="213">
        <v>1331</v>
      </c>
      <c r="G378" s="216"/>
      <c r="H378" s="211" t="s">
        <v>36</v>
      </c>
      <c r="I378" s="215"/>
      <c r="J378" s="215"/>
      <c r="K378" s="212"/>
    </row>
    <row r="379" spans="1:11" ht="11.4" customHeight="1" x14ac:dyDescent="0.25">
      <c r="A379" s="211" t="s">
        <v>36</v>
      </c>
      <c r="B379" s="212"/>
      <c r="C379" s="211" t="s">
        <v>412</v>
      </c>
      <c r="D379" s="212"/>
      <c r="E379" s="99" t="s">
        <v>36</v>
      </c>
      <c r="F379" s="213">
        <v>31461</v>
      </c>
      <c r="G379" s="214"/>
      <c r="H379" s="211" t="s">
        <v>36</v>
      </c>
      <c r="I379" s="215"/>
      <c r="J379" s="215"/>
      <c r="K379" s="212"/>
    </row>
    <row r="380" spans="1:11" ht="11.4" customHeight="1" x14ac:dyDescent="0.25">
      <c r="A380" s="211" t="s">
        <v>36</v>
      </c>
      <c r="B380" s="212"/>
      <c r="C380" s="211" t="s">
        <v>413</v>
      </c>
      <c r="D380" s="212"/>
      <c r="E380" s="99" t="s">
        <v>36</v>
      </c>
      <c r="F380" s="213">
        <v>13483</v>
      </c>
      <c r="G380" s="214"/>
      <c r="H380" s="211" t="s">
        <v>36</v>
      </c>
      <c r="I380" s="215"/>
      <c r="J380" s="215"/>
      <c r="K380" s="212"/>
    </row>
    <row r="381" spans="1:11" ht="11.4" customHeight="1" x14ac:dyDescent="0.25">
      <c r="A381" s="211" t="s">
        <v>36</v>
      </c>
      <c r="B381" s="212"/>
      <c r="C381" s="211" t="s">
        <v>414</v>
      </c>
      <c r="D381" s="212"/>
      <c r="E381" s="99" t="s">
        <v>36</v>
      </c>
      <c r="F381" s="213">
        <v>106756</v>
      </c>
      <c r="G381" s="214"/>
      <c r="H381" s="211" t="s">
        <v>36</v>
      </c>
      <c r="I381" s="215"/>
      <c r="J381" s="215"/>
      <c r="K381" s="212"/>
    </row>
    <row r="382" spans="1:11" ht="11.4" customHeight="1" x14ac:dyDescent="0.25">
      <c r="A382" s="211" t="s">
        <v>36</v>
      </c>
      <c r="B382" s="212"/>
      <c r="C382" s="211" t="s">
        <v>415</v>
      </c>
      <c r="D382" s="212"/>
      <c r="E382" s="99" t="s">
        <v>416</v>
      </c>
      <c r="F382" s="213">
        <v>19216</v>
      </c>
      <c r="G382" s="214"/>
      <c r="H382" s="211" t="s">
        <v>36</v>
      </c>
      <c r="I382" s="215"/>
      <c r="J382" s="215"/>
      <c r="K382" s="212"/>
    </row>
    <row r="383" spans="1:11" ht="11.4" customHeight="1" x14ac:dyDescent="0.25">
      <c r="A383" s="211" t="s">
        <v>36</v>
      </c>
      <c r="B383" s="212"/>
      <c r="C383" s="211" t="s">
        <v>417</v>
      </c>
      <c r="D383" s="212"/>
      <c r="E383" s="99" t="s">
        <v>36</v>
      </c>
      <c r="F383" s="213">
        <v>125972</v>
      </c>
      <c r="G383" s="214"/>
      <c r="H383" s="211" t="s">
        <v>36</v>
      </c>
      <c r="I383" s="215"/>
      <c r="J383" s="215"/>
      <c r="K383" s="212"/>
    </row>
    <row r="384" spans="1:11" ht="30.6" customHeight="1" x14ac:dyDescent="0.25">
      <c r="A384" s="217" t="s">
        <v>516</v>
      </c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</row>
    <row r="385" spans="1:11" ht="18.149999999999999" customHeight="1" x14ac:dyDescent="0.25">
      <c r="A385" s="217" t="s">
        <v>51</v>
      </c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</row>
    <row r="386" spans="1:11" ht="14.25" customHeight="1" x14ac:dyDescent="0.25">
      <c r="A386" s="219" t="s">
        <v>152</v>
      </c>
      <c r="B386" s="220" t="s">
        <v>153</v>
      </c>
      <c r="C386" s="220" t="s">
        <v>192</v>
      </c>
      <c r="D386" s="94">
        <v>1</v>
      </c>
      <c r="E386" s="94">
        <v>115549.48</v>
      </c>
      <c r="F386" s="94">
        <v>5122.5</v>
      </c>
      <c r="G386" s="221">
        <v>115549</v>
      </c>
      <c r="H386" s="221">
        <v>39144</v>
      </c>
      <c r="I386" s="94">
        <v>5123</v>
      </c>
      <c r="J386" s="221">
        <v>155.72999999999999</v>
      </c>
      <c r="K386" s="221">
        <v>155.72999999999999</v>
      </c>
    </row>
    <row r="387" spans="1:11" ht="122.4" customHeight="1" x14ac:dyDescent="0.25">
      <c r="A387" s="146"/>
      <c r="B387" s="148"/>
      <c r="C387" s="148"/>
      <c r="D387" s="95" t="s">
        <v>154</v>
      </c>
      <c r="E387" s="94">
        <v>39144.089999999997</v>
      </c>
      <c r="F387" s="94">
        <v>1419.37</v>
      </c>
      <c r="G387" s="150"/>
      <c r="H387" s="150"/>
      <c r="I387" s="94">
        <v>1419</v>
      </c>
      <c r="J387" s="150"/>
      <c r="K387" s="150"/>
    </row>
    <row r="388" spans="1:11" ht="14.25" customHeight="1" x14ac:dyDescent="0.25">
      <c r="A388" s="219" t="s">
        <v>155</v>
      </c>
      <c r="B388" s="220" t="s">
        <v>156</v>
      </c>
      <c r="C388" s="220" t="s">
        <v>157</v>
      </c>
      <c r="D388" s="94">
        <v>-10.7</v>
      </c>
      <c r="E388" s="94">
        <v>1258.51</v>
      </c>
      <c r="F388" s="100"/>
      <c r="G388" s="221">
        <v>-13466</v>
      </c>
      <c r="H388" s="229"/>
      <c r="I388" s="100"/>
      <c r="J388" s="229"/>
      <c r="K388" s="229"/>
    </row>
    <row r="389" spans="1:11" ht="35.85" customHeight="1" x14ac:dyDescent="0.25">
      <c r="A389" s="146"/>
      <c r="B389" s="148"/>
      <c r="C389" s="148"/>
      <c r="D389" s="95" t="s">
        <v>71</v>
      </c>
      <c r="E389" s="100"/>
      <c r="F389" s="100"/>
      <c r="G389" s="150"/>
      <c r="H389" s="152"/>
      <c r="I389" s="100"/>
      <c r="J389" s="152"/>
      <c r="K389" s="152"/>
    </row>
    <row r="390" spans="1:11" ht="14.25" customHeight="1" x14ac:dyDescent="0.25">
      <c r="A390" s="219" t="s">
        <v>158</v>
      </c>
      <c r="B390" s="220" t="s">
        <v>159</v>
      </c>
      <c r="C390" s="220" t="s">
        <v>160</v>
      </c>
      <c r="D390" s="94">
        <v>10.7</v>
      </c>
      <c r="E390" s="94">
        <v>1181.18</v>
      </c>
      <c r="F390" s="100"/>
      <c r="G390" s="221">
        <v>12639</v>
      </c>
      <c r="H390" s="229"/>
      <c r="I390" s="100"/>
      <c r="J390" s="229"/>
      <c r="K390" s="229"/>
    </row>
    <row r="391" spans="1:11" ht="35.85" customHeight="1" x14ac:dyDescent="0.25">
      <c r="A391" s="146"/>
      <c r="B391" s="148"/>
      <c r="C391" s="148"/>
      <c r="D391" s="95" t="s">
        <v>71</v>
      </c>
      <c r="E391" s="100"/>
      <c r="F391" s="100"/>
      <c r="G391" s="150"/>
      <c r="H391" s="152"/>
      <c r="I391" s="100"/>
      <c r="J391" s="152"/>
      <c r="K391" s="152"/>
    </row>
    <row r="392" spans="1:11" ht="18.149999999999999" customHeight="1" x14ac:dyDescent="0.25">
      <c r="A392" s="131" t="s">
        <v>517</v>
      </c>
      <c r="B392" s="132"/>
      <c r="C392" s="132"/>
      <c r="D392" s="132"/>
      <c r="E392" s="132"/>
      <c r="F392" s="133">
        <v>114722</v>
      </c>
      <c r="G392" s="222"/>
      <c r="H392" s="96">
        <v>39144</v>
      </c>
      <c r="I392" s="96">
        <v>5123</v>
      </c>
      <c r="J392" s="97" t="s">
        <v>36</v>
      </c>
      <c r="K392" s="96">
        <v>155.72999999999999</v>
      </c>
    </row>
    <row r="393" spans="1:11" ht="16.649999999999999" customHeight="1" x14ac:dyDescent="0.25">
      <c r="A393" s="135" t="s">
        <v>36</v>
      </c>
      <c r="B393" s="136"/>
      <c r="C393" s="136"/>
      <c r="D393" s="136"/>
      <c r="E393" s="136"/>
      <c r="F393" s="136"/>
      <c r="G393" s="136"/>
      <c r="H393" s="136"/>
      <c r="I393" s="98">
        <v>1419</v>
      </c>
      <c r="J393" s="135" t="s">
        <v>36</v>
      </c>
      <c r="K393" s="136"/>
    </row>
    <row r="394" spans="1:11" ht="8.4" customHeight="1" x14ac:dyDescent="0.25"/>
    <row r="395" spans="1:11" ht="11.4" customHeight="1" x14ac:dyDescent="0.25">
      <c r="A395" s="211" t="s">
        <v>36</v>
      </c>
      <c r="B395" s="212"/>
      <c r="C395" s="211" t="s">
        <v>406</v>
      </c>
      <c r="D395" s="212"/>
      <c r="E395" s="99" t="s">
        <v>36</v>
      </c>
      <c r="F395" s="213">
        <v>114722</v>
      </c>
      <c r="G395" s="216"/>
      <c r="H395" s="211" t="s">
        <v>36</v>
      </c>
      <c r="I395" s="215"/>
      <c r="J395" s="215"/>
      <c r="K395" s="212"/>
    </row>
    <row r="396" spans="1:11" ht="11.4" customHeight="1" x14ac:dyDescent="0.25">
      <c r="A396" s="211" t="s">
        <v>36</v>
      </c>
      <c r="B396" s="212"/>
      <c r="C396" s="211" t="s">
        <v>407</v>
      </c>
      <c r="D396" s="212"/>
      <c r="E396" s="99" t="s">
        <v>36</v>
      </c>
      <c r="F396" s="213">
        <v>70455</v>
      </c>
      <c r="G396" s="216"/>
      <c r="H396" s="211" t="s">
        <v>36</v>
      </c>
      <c r="I396" s="215"/>
      <c r="J396" s="215"/>
      <c r="K396" s="212"/>
    </row>
    <row r="397" spans="1:11" ht="11.4" customHeight="1" x14ac:dyDescent="0.25">
      <c r="A397" s="211" t="s">
        <v>36</v>
      </c>
      <c r="B397" s="212"/>
      <c r="C397" s="211" t="s">
        <v>408</v>
      </c>
      <c r="D397" s="212"/>
      <c r="E397" s="99" t="s">
        <v>36</v>
      </c>
      <c r="F397" s="213">
        <v>71282</v>
      </c>
      <c r="G397" s="216"/>
      <c r="H397" s="211" t="s">
        <v>36</v>
      </c>
      <c r="I397" s="215"/>
      <c r="J397" s="215"/>
      <c r="K397" s="212"/>
    </row>
    <row r="398" spans="1:11" ht="11.4" customHeight="1" x14ac:dyDescent="0.25">
      <c r="A398" s="211" t="s">
        <v>36</v>
      </c>
      <c r="B398" s="212"/>
      <c r="C398" s="211" t="s">
        <v>419</v>
      </c>
      <c r="D398" s="212"/>
      <c r="E398" s="99" t="s">
        <v>36</v>
      </c>
      <c r="F398" s="213">
        <v>-827</v>
      </c>
      <c r="G398" s="216"/>
      <c r="H398" s="211" t="s">
        <v>36</v>
      </c>
      <c r="I398" s="215"/>
      <c r="J398" s="215"/>
      <c r="K398" s="212"/>
    </row>
    <row r="399" spans="1:11" ht="11.4" customHeight="1" x14ac:dyDescent="0.25">
      <c r="A399" s="211" t="s">
        <v>36</v>
      </c>
      <c r="B399" s="212"/>
      <c r="C399" s="211" t="s">
        <v>409</v>
      </c>
      <c r="D399" s="212"/>
      <c r="E399" s="99" t="s">
        <v>36</v>
      </c>
      <c r="F399" s="213">
        <v>39144</v>
      </c>
      <c r="G399" s="216"/>
      <c r="H399" s="211" t="s">
        <v>36</v>
      </c>
      <c r="I399" s="215"/>
      <c r="J399" s="215"/>
      <c r="K399" s="212"/>
    </row>
    <row r="400" spans="1:11" ht="11.4" customHeight="1" x14ac:dyDescent="0.25">
      <c r="A400" s="211" t="s">
        <v>36</v>
      </c>
      <c r="B400" s="212"/>
      <c r="C400" s="211" t="s">
        <v>410</v>
      </c>
      <c r="D400" s="212"/>
      <c r="E400" s="99" t="s">
        <v>36</v>
      </c>
      <c r="F400" s="213">
        <v>5123</v>
      </c>
      <c r="G400" s="216"/>
      <c r="H400" s="211" t="s">
        <v>36</v>
      </c>
      <c r="I400" s="215"/>
      <c r="J400" s="215"/>
      <c r="K400" s="212"/>
    </row>
    <row r="401" spans="1:11" ht="11.4" customHeight="1" x14ac:dyDescent="0.25">
      <c r="A401" s="211" t="s">
        <v>36</v>
      </c>
      <c r="B401" s="212"/>
      <c r="C401" s="211" t="s">
        <v>411</v>
      </c>
      <c r="D401" s="212"/>
      <c r="E401" s="99" t="s">
        <v>36</v>
      </c>
      <c r="F401" s="213">
        <v>1419</v>
      </c>
      <c r="G401" s="216"/>
      <c r="H401" s="211" t="s">
        <v>36</v>
      </c>
      <c r="I401" s="215"/>
      <c r="J401" s="215"/>
      <c r="K401" s="212"/>
    </row>
    <row r="402" spans="1:11" ht="11.4" customHeight="1" x14ac:dyDescent="0.25">
      <c r="A402" s="211" t="s">
        <v>36</v>
      </c>
      <c r="B402" s="212"/>
      <c r="C402" s="211" t="s">
        <v>412</v>
      </c>
      <c r="D402" s="212"/>
      <c r="E402" s="99" t="s">
        <v>36</v>
      </c>
      <c r="F402" s="213">
        <v>30422</v>
      </c>
      <c r="G402" s="214"/>
      <c r="H402" s="211" t="s">
        <v>36</v>
      </c>
      <c r="I402" s="215"/>
      <c r="J402" s="215"/>
      <c r="K402" s="212"/>
    </row>
    <row r="403" spans="1:11" ht="11.4" customHeight="1" x14ac:dyDescent="0.25">
      <c r="A403" s="211" t="s">
        <v>36</v>
      </c>
      <c r="B403" s="212"/>
      <c r="C403" s="211" t="s">
        <v>413</v>
      </c>
      <c r="D403" s="212"/>
      <c r="E403" s="99" t="s">
        <v>36</v>
      </c>
      <c r="F403" s="213">
        <v>12575</v>
      </c>
      <c r="G403" s="214"/>
      <c r="H403" s="211" t="s">
        <v>36</v>
      </c>
      <c r="I403" s="215"/>
      <c r="J403" s="215"/>
      <c r="K403" s="212"/>
    </row>
    <row r="404" spans="1:11" ht="11.4" customHeight="1" x14ac:dyDescent="0.25">
      <c r="A404" s="211" t="s">
        <v>36</v>
      </c>
      <c r="B404" s="212"/>
      <c r="C404" s="211" t="s">
        <v>414</v>
      </c>
      <c r="D404" s="212"/>
      <c r="E404" s="99" t="s">
        <v>36</v>
      </c>
      <c r="F404" s="213">
        <v>157719</v>
      </c>
      <c r="G404" s="214"/>
      <c r="H404" s="211" t="s">
        <v>36</v>
      </c>
      <c r="I404" s="215"/>
      <c r="J404" s="215"/>
      <c r="K404" s="212"/>
    </row>
    <row r="405" spans="1:11" ht="11.4" customHeight="1" x14ac:dyDescent="0.25">
      <c r="A405" s="211" t="s">
        <v>36</v>
      </c>
      <c r="B405" s="212"/>
      <c r="C405" s="211" t="s">
        <v>415</v>
      </c>
      <c r="D405" s="212"/>
      <c r="E405" s="99" t="s">
        <v>416</v>
      </c>
      <c r="F405" s="213">
        <v>28389</v>
      </c>
      <c r="G405" s="214"/>
      <c r="H405" s="211" t="s">
        <v>36</v>
      </c>
      <c r="I405" s="215"/>
      <c r="J405" s="215"/>
      <c r="K405" s="212"/>
    </row>
    <row r="406" spans="1:11" ht="11.4" customHeight="1" x14ac:dyDescent="0.25">
      <c r="A406" s="211" t="s">
        <v>36</v>
      </c>
      <c r="B406" s="212"/>
      <c r="C406" s="211" t="s">
        <v>417</v>
      </c>
      <c r="D406" s="212"/>
      <c r="E406" s="99" t="s">
        <v>36</v>
      </c>
      <c r="F406" s="213">
        <v>186108</v>
      </c>
      <c r="G406" s="214"/>
      <c r="H406" s="211" t="s">
        <v>36</v>
      </c>
      <c r="I406" s="215"/>
      <c r="J406" s="215"/>
      <c r="K406" s="212"/>
    </row>
    <row r="407" spans="1:11" ht="18.149999999999999" customHeight="1" x14ac:dyDescent="0.25">
      <c r="A407" s="217" t="s">
        <v>350</v>
      </c>
      <c r="B407" s="218"/>
      <c r="C407" s="218"/>
      <c r="D407" s="218"/>
      <c r="E407" s="218"/>
      <c r="F407" s="218"/>
      <c r="G407" s="218"/>
      <c r="H407" s="218"/>
      <c r="I407" s="218"/>
      <c r="J407" s="218"/>
      <c r="K407" s="218"/>
    </row>
    <row r="408" spans="1:11" ht="14.25" customHeight="1" x14ac:dyDescent="0.25">
      <c r="A408" s="219" t="s">
        <v>161</v>
      </c>
      <c r="B408" s="220" t="s">
        <v>162</v>
      </c>
      <c r="C408" s="220" t="s">
        <v>193</v>
      </c>
      <c r="D408" s="94">
        <v>1</v>
      </c>
      <c r="E408" s="94">
        <v>7962.5</v>
      </c>
      <c r="F408" s="94">
        <v>31.18</v>
      </c>
      <c r="G408" s="221">
        <v>7962</v>
      </c>
      <c r="H408" s="221">
        <v>2203</v>
      </c>
      <c r="I408" s="94">
        <v>31</v>
      </c>
      <c r="J408" s="221">
        <v>8.76</v>
      </c>
      <c r="K408" s="221">
        <v>8.76</v>
      </c>
    </row>
    <row r="409" spans="1:11" ht="133.35" customHeight="1" x14ac:dyDescent="0.25">
      <c r="A409" s="146"/>
      <c r="B409" s="148"/>
      <c r="C409" s="148"/>
      <c r="D409" s="95" t="s">
        <v>154</v>
      </c>
      <c r="E409" s="94">
        <v>2202.65</v>
      </c>
      <c r="F409" s="100"/>
      <c r="G409" s="150"/>
      <c r="H409" s="150"/>
      <c r="I409" s="100"/>
      <c r="J409" s="150"/>
      <c r="K409" s="150"/>
    </row>
    <row r="410" spans="1:11" ht="18.149999999999999" customHeight="1" x14ac:dyDescent="0.25">
      <c r="A410" s="131" t="s">
        <v>418</v>
      </c>
      <c r="B410" s="132"/>
      <c r="C410" s="132"/>
      <c r="D410" s="132"/>
      <c r="E410" s="132"/>
      <c r="F410" s="133">
        <v>7962</v>
      </c>
      <c r="G410" s="222"/>
      <c r="H410" s="96">
        <v>2203</v>
      </c>
      <c r="I410" s="96">
        <v>31</v>
      </c>
      <c r="J410" s="97" t="s">
        <v>36</v>
      </c>
      <c r="K410" s="96">
        <v>8.76</v>
      </c>
    </row>
    <row r="411" spans="1:11" ht="16.649999999999999" customHeight="1" x14ac:dyDescent="0.25">
      <c r="A411" s="135" t="s">
        <v>36</v>
      </c>
      <c r="B411" s="136"/>
      <c r="C411" s="136"/>
      <c r="D411" s="136"/>
      <c r="E411" s="136"/>
      <c r="F411" s="136"/>
      <c r="G411" s="136"/>
      <c r="H411" s="136"/>
      <c r="I411" s="98">
        <v>0</v>
      </c>
      <c r="J411" s="135" t="s">
        <v>36</v>
      </c>
      <c r="K411" s="136"/>
    </row>
    <row r="412" spans="1:11" ht="8.4" customHeight="1" x14ac:dyDescent="0.25"/>
    <row r="413" spans="1:11" ht="11.4" customHeight="1" x14ac:dyDescent="0.25">
      <c r="A413" s="211" t="s">
        <v>36</v>
      </c>
      <c r="B413" s="212"/>
      <c r="C413" s="211" t="s">
        <v>406</v>
      </c>
      <c r="D413" s="212"/>
      <c r="E413" s="99" t="s">
        <v>36</v>
      </c>
      <c r="F413" s="213">
        <v>7962</v>
      </c>
      <c r="G413" s="216"/>
      <c r="H413" s="211" t="s">
        <v>36</v>
      </c>
      <c r="I413" s="215"/>
      <c r="J413" s="215"/>
      <c r="K413" s="212"/>
    </row>
    <row r="414" spans="1:11" ht="11.4" customHeight="1" x14ac:dyDescent="0.25">
      <c r="A414" s="211" t="s">
        <v>36</v>
      </c>
      <c r="B414" s="212"/>
      <c r="C414" s="211" t="s">
        <v>407</v>
      </c>
      <c r="D414" s="212"/>
      <c r="E414" s="99" t="s">
        <v>36</v>
      </c>
      <c r="F414" s="213">
        <v>5728</v>
      </c>
      <c r="G414" s="216"/>
      <c r="H414" s="211" t="s">
        <v>36</v>
      </c>
      <c r="I414" s="215"/>
      <c r="J414" s="215"/>
      <c r="K414" s="212"/>
    </row>
    <row r="415" spans="1:11" ht="11.4" customHeight="1" x14ac:dyDescent="0.25">
      <c r="A415" s="211" t="s">
        <v>36</v>
      </c>
      <c r="B415" s="212"/>
      <c r="C415" s="211" t="s">
        <v>408</v>
      </c>
      <c r="D415" s="212"/>
      <c r="E415" s="99" t="s">
        <v>36</v>
      </c>
      <c r="F415" s="213">
        <v>5728</v>
      </c>
      <c r="G415" s="216"/>
      <c r="H415" s="211" t="s">
        <v>36</v>
      </c>
      <c r="I415" s="215"/>
      <c r="J415" s="215"/>
      <c r="K415" s="212"/>
    </row>
    <row r="416" spans="1:11" ht="11.4" customHeight="1" x14ac:dyDescent="0.25">
      <c r="A416" s="211" t="s">
        <v>36</v>
      </c>
      <c r="B416" s="212"/>
      <c r="C416" s="211" t="s">
        <v>409</v>
      </c>
      <c r="D416" s="212"/>
      <c r="E416" s="99" t="s">
        <v>36</v>
      </c>
      <c r="F416" s="213">
        <v>2203</v>
      </c>
      <c r="G416" s="216"/>
      <c r="H416" s="211" t="s">
        <v>36</v>
      </c>
      <c r="I416" s="215"/>
      <c r="J416" s="215"/>
      <c r="K416" s="212"/>
    </row>
    <row r="417" spans="1:11" ht="11.4" customHeight="1" x14ac:dyDescent="0.25">
      <c r="A417" s="211" t="s">
        <v>36</v>
      </c>
      <c r="B417" s="212"/>
      <c r="C417" s="211" t="s">
        <v>410</v>
      </c>
      <c r="D417" s="212"/>
      <c r="E417" s="99" t="s">
        <v>36</v>
      </c>
      <c r="F417" s="213">
        <v>31</v>
      </c>
      <c r="G417" s="216"/>
      <c r="H417" s="211" t="s">
        <v>36</v>
      </c>
      <c r="I417" s="215"/>
      <c r="J417" s="215"/>
      <c r="K417" s="212"/>
    </row>
    <row r="418" spans="1:11" ht="11.4" customHeight="1" x14ac:dyDescent="0.25">
      <c r="A418" s="211" t="s">
        <v>36</v>
      </c>
      <c r="B418" s="212"/>
      <c r="C418" s="211" t="s">
        <v>412</v>
      </c>
      <c r="D418" s="212"/>
      <c r="E418" s="99" t="s">
        <v>36</v>
      </c>
      <c r="F418" s="213">
        <v>1652</v>
      </c>
      <c r="G418" s="216"/>
      <c r="H418" s="211" t="s">
        <v>36</v>
      </c>
      <c r="I418" s="215"/>
      <c r="J418" s="215"/>
      <c r="K418" s="212"/>
    </row>
    <row r="419" spans="1:11" ht="11.4" customHeight="1" x14ac:dyDescent="0.25">
      <c r="A419" s="211" t="s">
        <v>36</v>
      </c>
      <c r="B419" s="212"/>
      <c r="C419" s="211" t="s">
        <v>413</v>
      </c>
      <c r="D419" s="212"/>
      <c r="E419" s="99" t="s">
        <v>36</v>
      </c>
      <c r="F419" s="213">
        <v>683</v>
      </c>
      <c r="G419" s="216"/>
      <c r="H419" s="211" t="s">
        <v>36</v>
      </c>
      <c r="I419" s="215"/>
      <c r="J419" s="215"/>
      <c r="K419" s="212"/>
    </row>
    <row r="420" spans="1:11" ht="11.4" customHeight="1" x14ac:dyDescent="0.25">
      <c r="A420" s="211" t="s">
        <v>36</v>
      </c>
      <c r="B420" s="212"/>
      <c r="C420" s="211" t="s">
        <v>414</v>
      </c>
      <c r="D420" s="212"/>
      <c r="E420" s="99" t="s">
        <v>36</v>
      </c>
      <c r="F420" s="213">
        <v>10297</v>
      </c>
      <c r="G420" s="216"/>
      <c r="H420" s="211" t="s">
        <v>36</v>
      </c>
      <c r="I420" s="215"/>
      <c r="J420" s="215"/>
      <c r="K420" s="212"/>
    </row>
    <row r="421" spans="1:11" ht="11.4" customHeight="1" x14ac:dyDescent="0.25">
      <c r="A421" s="211" t="s">
        <v>36</v>
      </c>
      <c r="B421" s="212"/>
      <c r="C421" s="211" t="s">
        <v>415</v>
      </c>
      <c r="D421" s="212"/>
      <c r="E421" s="99" t="s">
        <v>416</v>
      </c>
      <c r="F421" s="213">
        <v>1853</v>
      </c>
      <c r="G421" s="216"/>
      <c r="H421" s="211" t="s">
        <v>36</v>
      </c>
      <c r="I421" s="215"/>
      <c r="J421" s="215"/>
      <c r="K421" s="212"/>
    </row>
    <row r="422" spans="1:11" ht="11.4" customHeight="1" x14ac:dyDescent="0.25">
      <c r="A422" s="211" t="s">
        <v>36</v>
      </c>
      <c r="B422" s="212"/>
      <c r="C422" s="211" t="s">
        <v>417</v>
      </c>
      <c r="D422" s="212"/>
      <c r="E422" s="99" t="s">
        <v>36</v>
      </c>
      <c r="F422" s="213">
        <v>12150</v>
      </c>
      <c r="G422" s="216"/>
      <c r="H422" s="211" t="s">
        <v>36</v>
      </c>
      <c r="I422" s="215"/>
      <c r="J422" s="215"/>
      <c r="K422" s="212"/>
    </row>
    <row r="423" spans="1:11" ht="41.85" customHeight="1" x14ac:dyDescent="0.25">
      <c r="A423" s="131" t="s">
        <v>518</v>
      </c>
      <c r="B423" s="132"/>
      <c r="C423" s="132"/>
      <c r="D423" s="132"/>
      <c r="E423" s="132"/>
      <c r="F423" s="133">
        <v>122684</v>
      </c>
      <c r="G423" s="222"/>
      <c r="H423" s="96">
        <v>41347</v>
      </c>
      <c r="I423" s="96">
        <v>5154</v>
      </c>
      <c r="J423" s="97" t="s">
        <v>36</v>
      </c>
      <c r="K423" s="96">
        <v>164.5</v>
      </c>
    </row>
    <row r="424" spans="1:11" ht="16.649999999999999" customHeight="1" x14ac:dyDescent="0.25">
      <c r="A424" s="135" t="s">
        <v>36</v>
      </c>
      <c r="B424" s="136"/>
      <c r="C424" s="136"/>
      <c r="D424" s="136"/>
      <c r="E424" s="136"/>
      <c r="F424" s="136"/>
      <c r="G424" s="136"/>
      <c r="H424" s="136"/>
      <c r="I424" s="98">
        <v>1419</v>
      </c>
      <c r="J424" s="135" t="s">
        <v>36</v>
      </c>
      <c r="K424" s="136"/>
    </row>
    <row r="425" spans="1:11" ht="14.25" customHeight="1" x14ac:dyDescent="0.25"/>
    <row r="426" spans="1:11" ht="18.149999999999999" customHeight="1" x14ac:dyDescent="0.25">
      <c r="A426" s="208" t="s">
        <v>519</v>
      </c>
      <c r="B426" s="209"/>
      <c r="C426" s="209"/>
      <c r="D426" s="209"/>
      <c r="E426" s="209"/>
      <c r="F426" s="209"/>
      <c r="G426" s="209"/>
      <c r="H426" s="209"/>
      <c r="I426" s="209"/>
      <c r="J426" s="209"/>
      <c r="K426" s="209"/>
    </row>
    <row r="427" spans="1:11" ht="14.25" customHeight="1" x14ac:dyDescent="0.25">
      <c r="A427" s="219" t="s">
        <v>163</v>
      </c>
      <c r="B427" s="220" t="s">
        <v>194</v>
      </c>
      <c r="C427" s="220" t="s">
        <v>195</v>
      </c>
      <c r="D427" s="94">
        <v>1</v>
      </c>
      <c r="E427" s="94">
        <v>94295.87</v>
      </c>
      <c r="F427" s="94">
        <v>60959.38</v>
      </c>
      <c r="G427" s="221">
        <v>94296</v>
      </c>
      <c r="H427" s="221">
        <v>32217</v>
      </c>
      <c r="I427" s="94">
        <v>60960</v>
      </c>
      <c r="J427" s="221">
        <v>119.48</v>
      </c>
      <c r="K427" s="221">
        <v>119.48</v>
      </c>
    </row>
    <row r="428" spans="1:11" ht="143.85" customHeight="1" x14ac:dyDescent="0.25">
      <c r="A428" s="146"/>
      <c r="B428" s="148"/>
      <c r="C428" s="148"/>
      <c r="D428" s="95" t="s">
        <v>25</v>
      </c>
      <c r="E428" s="94">
        <v>32217.34</v>
      </c>
      <c r="F428" s="94">
        <v>17967.87</v>
      </c>
      <c r="G428" s="161"/>
      <c r="H428" s="161"/>
      <c r="I428" s="94">
        <v>17968</v>
      </c>
      <c r="J428" s="161"/>
      <c r="K428" s="161"/>
    </row>
    <row r="429" spans="1:11" ht="14.25" customHeight="1" x14ac:dyDescent="0.25">
      <c r="A429" s="219" t="s">
        <v>166</v>
      </c>
      <c r="B429" s="220" t="s">
        <v>164</v>
      </c>
      <c r="C429" s="220" t="s">
        <v>165</v>
      </c>
      <c r="D429" s="94">
        <v>1.5880000000000001</v>
      </c>
      <c r="E429" s="94">
        <v>56199.09</v>
      </c>
      <c r="F429" s="100"/>
      <c r="G429" s="221">
        <v>89244</v>
      </c>
      <c r="H429" s="229"/>
      <c r="I429" s="100"/>
      <c r="J429" s="229"/>
      <c r="K429" s="229"/>
    </row>
    <row r="430" spans="1:11" ht="67.650000000000006" customHeight="1" x14ac:dyDescent="0.25">
      <c r="A430" s="146"/>
      <c r="B430" s="148"/>
      <c r="C430" s="148"/>
      <c r="D430" s="95" t="s">
        <v>57</v>
      </c>
      <c r="E430" s="100"/>
      <c r="F430" s="100"/>
      <c r="G430" s="161"/>
      <c r="H430" s="152"/>
      <c r="I430" s="100"/>
      <c r="J430" s="152"/>
      <c r="K430" s="152"/>
    </row>
    <row r="431" spans="1:11" ht="29.85" customHeight="1" x14ac:dyDescent="0.25">
      <c r="A431" s="131" t="s">
        <v>520</v>
      </c>
      <c r="B431" s="132"/>
      <c r="C431" s="132"/>
      <c r="D431" s="132"/>
      <c r="E431" s="132"/>
      <c r="F431" s="133">
        <v>183540</v>
      </c>
      <c r="G431" s="210"/>
      <c r="H431" s="96">
        <v>32217</v>
      </c>
      <c r="I431" s="96">
        <v>60960</v>
      </c>
      <c r="J431" s="97" t="s">
        <v>36</v>
      </c>
      <c r="K431" s="96">
        <v>119.48</v>
      </c>
    </row>
    <row r="432" spans="1:11" ht="16.649999999999999" customHeight="1" x14ac:dyDescent="0.25">
      <c r="A432" s="135" t="s">
        <v>36</v>
      </c>
      <c r="B432" s="136"/>
      <c r="C432" s="136"/>
      <c r="D432" s="136"/>
      <c r="E432" s="136"/>
      <c r="F432" s="136"/>
      <c r="G432" s="136"/>
      <c r="H432" s="136"/>
      <c r="I432" s="98">
        <v>17968</v>
      </c>
      <c r="J432" s="135" t="s">
        <v>36</v>
      </c>
      <c r="K432" s="136"/>
    </row>
    <row r="433" spans="1:11" ht="8.4" customHeight="1" x14ac:dyDescent="0.25"/>
    <row r="434" spans="1:11" ht="11.4" customHeight="1" x14ac:dyDescent="0.25">
      <c r="A434" s="211" t="s">
        <v>36</v>
      </c>
      <c r="B434" s="212"/>
      <c r="C434" s="211" t="s">
        <v>406</v>
      </c>
      <c r="D434" s="212"/>
      <c r="E434" s="99" t="s">
        <v>36</v>
      </c>
      <c r="F434" s="213">
        <v>183540</v>
      </c>
      <c r="G434" s="214"/>
      <c r="H434" s="211" t="s">
        <v>36</v>
      </c>
      <c r="I434" s="215"/>
      <c r="J434" s="215"/>
      <c r="K434" s="212"/>
    </row>
    <row r="435" spans="1:11" ht="11.4" customHeight="1" x14ac:dyDescent="0.25">
      <c r="A435" s="211" t="s">
        <v>36</v>
      </c>
      <c r="B435" s="212"/>
      <c r="C435" s="211" t="s">
        <v>407</v>
      </c>
      <c r="D435" s="212"/>
      <c r="E435" s="99" t="s">
        <v>36</v>
      </c>
      <c r="F435" s="213">
        <v>90363</v>
      </c>
      <c r="G435" s="216"/>
      <c r="H435" s="211" t="s">
        <v>36</v>
      </c>
      <c r="I435" s="215"/>
      <c r="J435" s="215"/>
      <c r="K435" s="212"/>
    </row>
    <row r="436" spans="1:11" ht="11.4" customHeight="1" x14ac:dyDescent="0.25">
      <c r="A436" s="211" t="s">
        <v>36</v>
      </c>
      <c r="B436" s="212"/>
      <c r="C436" s="211" t="s">
        <v>408</v>
      </c>
      <c r="D436" s="212"/>
      <c r="E436" s="99" t="s">
        <v>36</v>
      </c>
      <c r="F436" s="213">
        <v>1119</v>
      </c>
      <c r="G436" s="216"/>
      <c r="H436" s="211" t="s">
        <v>36</v>
      </c>
      <c r="I436" s="215"/>
      <c r="J436" s="215"/>
      <c r="K436" s="212"/>
    </row>
    <row r="437" spans="1:11" ht="11.4" customHeight="1" x14ac:dyDescent="0.25">
      <c r="A437" s="211" t="s">
        <v>36</v>
      </c>
      <c r="B437" s="212"/>
      <c r="C437" s="211" t="s">
        <v>419</v>
      </c>
      <c r="D437" s="212"/>
      <c r="E437" s="99" t="s">
        <v>36</v>
      </c>
      <c r="F437" s="213">
        <v>89244</v>
      </c>
      <c r="G437" s="216"/>
      <c r="H437" s="211" t="s">
        <v>36</v>
      </c>
      <c r="I437" s="215"/>
      <c r="J437" s="215"/>
      <c r="K437" s="212"/>
    </row>
    <row r="438" spans="1:11" ht="11.4" customHeight="1" x14ac:dyDescent="0.25">
      <c r="A438" s="211" t="s">
        <v>36</v>
      </c>
      <c r="B438" s="212"/>
      <c r="C438" s="211" t="s">
        <v>409</v>
      </c>
      <c r="D438" s="212"/>
      <c r="E438" s="99" t="s">
        <v>36</v>
      </c>
      <c r="F438" s="213">
        <v>32217</v>
      </c>
      <c r="G438" s="216"/>
      <c r="H438" s="211" t="s">
        <v>36</v>
      </c>
      <c r="I438" s="215"/>
      <c r="J438" s="215"/>
      <c r="K438" s="212"/>
    </row>
    <row r="439" spans="1:11" ht="11.4" customHeight="1" x14ac:dyDescent="0.25">
      <c r="A439" s="211" t="s">
        <v>36</v>
      </c>
      <c r="B439" s="212"/>
      <c r="C439" s="211" t="s">
        <v>410</v>
      </c>
      <c r="D439" s="212"/>
      <c r="E439" s="99" t="s">
        <v>36</v>
      </c>
      <c r="F439" s="213">
        <v>60960</v>
      </c>
      <c r="G439" s="216"/>
      <c r="H439" s="211" t="s">
        <v>36</v>
      </c>
      <c r="I439" s="215"/>
      <c r="J439" s="215"/>
      <c r="K439" s="212"/>
    </row>
    <row r="440" spans="1:11" ht="11.4" customHeight="1" x14ac:dyDescent="0.25">
      <c r="A440" s="211" t="s">
        <v>36</v>
      </c>
      <c r="B440" s="212"/>
      <c r="C440" s="211" t="s">
        <v>411</v>
      </c>
      <c r="D440" s="212"/>
      <c r="E440" s="99" t="s">
        <v>36</v>
      </c>
      <c r="F440" s="213">
        <v>17968</v>
      </c>
      <c r="G440" s="216"/>
      <c r="H440" s="211" t="s">
        <v>36</v>
      </c>
      <c r="I440" s="215"/>
      <c r="J440" s="215"/>
      <c r="K440" s="212"/>
    </row>
    <row r="441" spans="1:11" ht="11.4" customHeight="1" x14ac:dyDescent="0.25">
      <c r="A441" s="211" t="s">
        <v>36</v>
      </c>
      <c r="B441" s="212"/>
      <c r="C441" s="211" t="s">
        <v>412</v>
      </c>
      <c r="D441" s="212"/>
      <c r="E441" s="99" t="s">
        <v>36</v>
      </c>
      <c r="F441" s="213">
        <v>48679</v>
      </c>
      <c r="G441" s="214"/>
      <c r="H441" s="211" t="s">
        <v>36</v>
      </c>
      <c r="I441" s="215"/>
      <c r="J441" s="215"/>
      <c r="K441" s="212"/>
    </row>
    <row r="442" spans="1:11" ht="11.4" customHeight="1" x14ac:dyDescent="0.25">
      <c r="A442" s="211" t="s">
        <v>36</v>
      </c>
      <c r="B442" s="212"/>
      <c r="C442" s="211" t="s">
        <v>413</v>
      </c>
      <c r="D442" s="212"/>
      <c r="E442" s="99" t="s">
        <v>36</v>
      </c>
      <c r="F442" s="213">
        <v>24089</v>
      </c>
      <c r="G442" s="214"/>
      <c r="H442" s="211" t="s">
        <v>36</v>
      </c>
      <c r="I442" s="215"/>
      <c r="J442" s="215"/>
      <c r="K442" s="212"/>
    </row>
    <row r="443" spans="1:11" ht="11.4" customHeight="1" x14ac:dyDescent="0.25">
      <c r="A443" s="211" t="s">
        <v>36</v>
      </c>
      <c r="B443" s="212"/>
      <c r="C443" s="211" t="s">
        <v>414</v>
      </c>
      <c r="D443" s="212"/>
      <c r="E443" s="99" t="s">
        <v>36</v>
      </c>
      <c r="F443" s="213">
        <v>256308</v>
      </c>
      <c r="G443" s="214"/>
      <c r="H443" s="211" t="s">
        <v>36</v>
      </c>
      <c r="I443" s="215"/>
      <c r="J443" s="215"/>
      <c r="K443" s="212"/>
    </row>
    <row r="444" spans="1:11" ht="11.4" customHeight="1" x14ac:dyDescent="0.25">
      <c r="A444" s="211" t="s">
        <v>36</v>
      </c>
      <c r="B444" s="212"/>
      <c r="C444" s="211" t="s">
        <v>415</v>
      </c>
      <c r="D444" s="212"/>
      <c r="E444" s="99" t="s">
        <v>416</v>
      </c>
      <c r="F444" s="213">
        <v>46135</v>
      </c>
      <c r="G444" s="214"/>
      <c r="H444" s="211" t="s">
        <v>36</v>
      </c>
      <c r="I444" s="215"/>
      <c r="J444" s="215"/>
      <c r="K444" s="212"/>
    </row>
    <row r="445" spans="1:11" ht="11.4" customHeight="1" x14ac:dyDescent="0.25">
      <c r="A445" s="211" t="s">
        <v>36</v>
      </c>
      <c r="B445" s="212"/>
      <c r="C445" s="211" t="s">
        <v>417</v>
      </c>
      <c r="D445" s="212"/>
      <c r="E445" s="99" t="s">
        <v>36</v>
      </c>
      <c r="F445" s="213">
        <v>302443</v>
      </c>
      <c r="G445" s="214"/>
      <c r="H445" s="211" t="s">
        <v>36</v>
      </c>
      <c r="I445" s="215"/>
      <c r="J445" s="215"/>
      <c r="K445" s="212"/>
    </row>
    <row r="446" spans="1:11" ht="18.149999999999999" customHeight="1" x14ac:dyDescent="0.25">
      <c r="A446" s="217" t="s">
        <v>521</v>
      </c>
      <c r="B446" s="218"/>
      <c r="C446" s="218"/>
      <c r="D446" s="218"/>
      <c r="E446" s="218"/>
      <c r="F446" s="218"/>
      <c r="G446" s="218"/>
      <c r="H446" s="218"/>
      <c r="I446" s="218"/>
      <c r="J446" s="218"/>
      <c r="K446" s="218"/>
    </row>
    <row r="447" spans="1:11" ht="14.25" customHeight="1" x14ac:dyDescent="0.25">
      <c r="A447" s="219" t="s">
        <v>170</v>
      </c>
      <c r="B447" s="220" t="s">
        <v>167</v>
      </c>
      <c r="C447" s="220" t="s">
        <v>434</v>
      </c>
      <c r="D447" s="94">
        <v>1</v>
      </c>
      <c r="E447" s="94">
        <v>4997.79</v>
      </c>
      <c r="F447" s="94">
        <v>1740.42</v>
      </c>
      <c r="G447" s="221">
        <v>4998</v>
      </c>
      <c r="H447" s="221">
        <v>3258</v>
      </c>
      <c r="I447" s="94">
        <v>1740</v>
      </c>
      <c r="J447" s="221">
        <v>10.8</v>
      </c>
      <c r="K447" s="221">
        <v>10.8</v>
      </c>
    </row>
    <row r="448" spans="1:11" ht="89.85" customHeight="1" x14ac:dyDescent="0.25">
      <c r="A448" s="146"/>
      <c r="B448" s="148"/>
      <c r="C448" s="148"/>
      <c r="D448" s="95" t="s">
        <v>169</v>
      </c>
      <c r="E448" s="94">
        <v>3257.37</v>
      </c>
      <c r="F448" s="94">
        <v>250.11</v>
      </c>
      <c r="G448" s="161"/>
      <c r="H448" s="161"/>
      <c r="I448" s="94">
        <v>250</v>
      </c>
      <c r="J448" s="150"/>
      <c r="K448" s="150"/>
    </row>
    <row r="449" spans="1:11" ht="18.149999999999999" customHeight="1" x14ac:dyDescent="0.25">
      <c r="A449" s="131" t="s">
        <v>522</v>
      </c>
      <c r="B449" s="132"/>
      <c r="C449" s="132"/>
      <c r="D449" s="132"/>
      <c r="E449" s="132"/>
      <c r="F449" s="133">
        <v>4998</v>
      </c>
      <c r="G449" s="222"/>
      <c r="H449" s="96">
        <v>3258</v>
      </c>
      <c r="I449" s="96">
        <v>1740</v>
      </c>
      <c r="J449" s="97" t="s">
        <v>36</v>
      </c>
      <c r="K449" s="96">
        <v>10.8</v>
      </c>
    </row>
    <row r="450" spans="1:11" ht="16.649999999999999" customHeight="1" x14ac:dyDescent="0.25">
      <c r="A450" s="135" t="s">
        <v>36</v>
      </c>
      <c r="B450" s="136"/>
      <c r="C450" s="136"/>
      <c r="D450" s="136"/>
      <c r="E450" s="136"/>
      <c r="F450" s="136"/>
      <c r="G450" s="136"/>
      <c r="H450" s="136"/>
      <c r="I450" s="98">
        <v>250</v>
      </c>
      <c r="J450" s="135" t="s">
        <v>36</v>
      </c>
      <c r="K450" s="136"/>
    </row>
    <row r="451" spans="1:11" ht="8.4" customHeight="1" x14ac:dyDescent="0.25"/>
    <row r="452" spans="1:11" ht="11.4" customHeight="1" x14ac:dyDescent="0.25">
      <c r="A452" s="211" t="s">
        <v>36</v>
      </c>
      <c r="B452" s="212"/>
      <c r="C452" s="211" t="s">
        <v>406</v>
      </c>
      <c r="D452" s="212"/>
      <c r="E452" s="99" t="s">
        <v>36</v>
      </c>
      <c r="F452" s="213">
        <v>4998</v>
      </c>
      <c r="G452" s="216"/>
      <c r="H452" s="211" t="s">
        <v>36</v>
      </c>
      <c r="I452" s="215"/>
      <c r="J452" s="215"/>
      <c r="K452" s="212"/>
    </row>
    <row r="453" spans="1:11" ht="11.4" customHeight="1" x14ac:dyDescent="0.25">
      <c r="A453" s="211" t="s">
        <v>36</v>
      </c>
      <c r="B453" s="212"/>
      <c r="C453" s="211" t="s">
        <v>409</v>
      </c>
      <c r="D453" s="212"/>
      <c r="E453" s="99" t="s">
        <v>36</v>
      </c>
      <c r="F453" s="213">
        <v>3258</v>
      </c>
      <c r="G453" s="216"/>
      <c r="H453" s="211" t="s">
        <v>36</v>
      </c>
      <c r="I453" s="215"/>
      <c r="J453" s="215"/>
      <c r="K453" s="212"/>
    </row>
    <row r="454" spans="1:11" ht="11.4" customHeight="1" x14ac:dyDescent="0.25">
      <c r="A454" s="211" t="s">
        <v>36</v>
      </c>
      <c r="B454" s="212"/>
      <c r="C454" s="211" t="s">
        <v>410</v>
      </c>
      <c r="D454" s="212"/>
      <c r="E454" s="99" t="s">
        <v>36</v>
      </c>
      <c r="F454" s="213">
        <v>1740</v>
      </c>
      <c r="G454" s="216"/>
      <c r="H454" s="211" t="s">
        <v>36</v>
      </c>
      <c r="I454" s="215"/>
      <c r="J454" s="215"/>
      <c r="K454" s="212"/>
    </row>
    <row r="455" spans="1:11" ht="11.4" customHeight="1" x14ac:dyDescent="0.25">
      <c r="A455" s="211" t="s">
        <v>36</v>
      </c>
      <c r="B455" s="212"/>
      <c r="C455" s="211" t="s">
        <v>411</v>
      </c>
      <c r="D455" s="212"/>
      <c r="E455" s="99" t="s">
        <v>36</v>
      </c>
      <c r="F455" s="213">
        <v>250</v>
      </c>
      <c r="G455" s="216"/>
      <c r="H455" s="211" t="s">
        <v>36</v>
      </c>
      <c r="I455" s="215"/>
      <c r="J455" s="215"/>
      <c r="K455" s="212"/>
    </row>
    <row r="456" spans="1:11" ht="11.4" customHeight="1" x14ac:dyDescent="0.25">
      <c r="A456" s="211" t="s">
        <v>36</v>
      </c>
      <c r="B456" s="212"/>
      <c r="C456" s="211" t="s">
        <v>412</v>
      </c>
      <c r="D456" s="212"/>
      <c r="E456" s="99" t="s">
        <v>36</v>
      </c>
      <c r="F456" s="213">
        <v>4666</v>
      </c>
      <c r="G456" s="216"/>
      <c r="H456" s="211" t="s">
        <v>36</v>
      </c>
      <c r="I456" s="215"/>
      <c r="J456" s="215"/>
      <c r="K456" s="212"/>
    </row>
    <row r="457" spans="1:11" ht="11.4" customHeight="1" x14ac:dyDescent="0.25">
      <c r="A457" s="211" t="s">
        <v>36</v>
      </c>
      <c r="B457" s="212"/>
      <c r="C457" s="211" t="s">
        <v>413</v>
      </c>
      <c r="D457" s="212"/>
      <c r="E457" s="99" t="s">
        <v>36</v>
      </c>
      <c r="F457" s="213">
        <v>2280</v>
      </c>
      <c r="G457" s="214"/>
      <c r="H457" s="211" t="s">
        <v>36</v>
      </c>
      <c r="I457" s="215"/>
      <c r="J457" s="215"/>
      <c r="K457" s="212"/>
    </row>
    <row r="458" spans="1:11" ht="11.4" customHeight="1" x14ac:dyDescent="0.25">
      <c r="A458" s="211" t="s">
        <v>36</v>
      </c>
      <c r="B458" s="212"/>
      <c r="C458" s="211" t="s">
        <v>414</v>
      </c>
      <c r="D458" s="212"/>
      <c r="E458" s="99" t="s">
        <v>36</v>
      </c>
      <c r="F458" s="213">
        <v>11944</v>
      </c>
      <c r="G458" s="214"/>
      <c r="H458" s="211" t="s">
        <v>36</v>
      </c>
      <c r="I458" s="215"/>
      <c r="J458" s="215"/>
      <c r="K458" s="212"/>
    </row>
    <row r="459" spans="1:11" ht="11.4" customHeight="1" x14ac:dyDescent="0.25">
      <c r="A459" s="211" t="s">
        <v>36</v>
      </c>
      <c r="B459" s="212"/>
      <c r="C459" s="211" t="s">
        <v>415</v>
      </c>
      <c r="D459" s="212"/>
      <c r="E459" s="99" t="s">
        <v>416</v>
      </c>
      <c r="F459" s="213">
        <v>2150</v>
      </c>
      <c r="G459" s="214"/>
      <c r="H459" s="211" t="s">
        <v>36</v>
      </c>
      <c r="I459" s="215"/>
      <c r="J459" s="215"/>
      <c r="K459" s="212"/>
    </row>
    <row r="460" spans="1:11" ht="11.4" customHeight="1" x14ac:dyDescent="0.25">
      <c r="A460" s="211" t="s">
        <v>36</v>
      </c>
      <c r="B460" s="212"/>
      <c r="C460" s="211" t="s">
        <v>417</v>
      </c>
      <c r="D460" s="212"/>
      <c r="E460" s="99" t="s">
        <v>36</v>
      </c>
      <c r="F460" s="213">
        <v>14094</v>
      </c>
      <c r="G460" s="214"/>
      <c r="H460" s="211" t="s">
        <v>36</v>
      </c>
      <c r="I460" s="215"/>
      <c r="J460" s="215"/>
      <c r="K460" s="212"/>
    </row>
    <row r="461" spans="1:11" ht="18.149999999999999" customHeight="1" x14ac:dyDescent="0.25">
      <c r="A461" s="217" t="s">
        <v>523</v>
      </c>
      <c r="B461" s="218"/>
      <c r="C461" s="218"/>
      <c r="D461" s="218"/>
      <c r="E461" s="218"/>
      <c r="F461" s="218"/>
      <c r="G461" s="218"/>
      <c r="H461" s="218"/>
      <c r="I461" s="218"/>
      <c r="J461" s="218"/>
      <c r="K461" s="218"/>
    </row>
    <row r="462" spans="1:11" ht="14.25" customHeight="1" x14ac:dyDescent="0.25">
      <c r="A462" s="219" t="s">
        <v>171</v>
      </c>
      <c r="B462" s="220" t="s">
        <v>167</v>
      </c>
      <c r="C462" s="220" t="s">
        <v>168</v>
      </c>
      <c r="D462" s="94">
        <v>1</v>
      </c>
      <c r="E462" s="94">
        <v>23982.48</v>
      </c>
      <c r="F462" s="94">
        <v>1740.42</v>
      </c>
      <c r="G462" s="221">
        <v>23982</v>
      </c>
      <c r="H462" s="221">
        <v>3257</v>
      </c>
      <c r="I462" s="94">
        <v>1740</v>
      </c>
      <c r="J462" s="221">
        <v>10.8</v>
      </c>
      <c r="K462" s="221">
        <v>10.8</v>
      </c>
    </row>
    <row r="463" spans="1:11" ht="89.85" customHeight="1" x14ac:dyDescent="0.25">
      <c r="A463" s="146"/>
      <c r="B463" s="148"/>
      <c r="C463" s="148"/>
      <c r="D463" s="95" t="s">
        <v>169</v>
      </c>
      <c r="E463" s="94">
        <v>3257.37</v>
      </c>
      <c r="F463" s="94">
        <v>250.11</v>
      </c>
      <c r="G463" s="161"/>
      <c r="H463" s="161"/>
      <c r="I463" s="94">
        <v>250</v>
      </c>
      <c r="J463" s="161"/>
      <c r="K463" s="161"/>
    </row>
    <row r="464" spans="1:11" ht="18.149999999999999" customHeight="1" x14ac:dyDescent="0.25">
      <c r="A464" s="131" t="s">
        <v>524</v>
      </c>
      <c r="B464" s="132"/>
      <c r="C464" s="132"/>
      <c r="D464" s="132"/>
      <c r="E464" s="132"/>
      <c r="F464" s="133">
        <v>23982</v>
      </c>
      <c r="G464" s="222"/>
      <c r="H464" s="96">
        <v>3257</v>
      </c>
      <c r="I464" s="96">
        <v>1740</v>
      </c>
      <c r="J464" s="97" t="s">
        <v>36</v>
      </c>
      <c r="K464" s="96">
        <v>10.8</v>
      </c>
    </row>
    <row r="465" spans="1:11" ht="16.649999999999999" customHeight="1" x14ac:dyDescent="0.25">
      <c r="A465" s="135" t="s">
        <v>36</v>
      </c>
      <c r="B465" s="136"/>
      <c r="C465" s="136"/>
      <c r="D465" s="136"/>
      <c r="E465" s="136"/>
      <c r="F465" s="136"/>
      <c r="G465" s="136"/>
      <c r="H465" s="136"/>
      <c r="I465" s="98">
        <v>250</v>
      </c>
      <c r="J465" s="135" t="s">
        <v>36</v>
      </c>
      <c r="K465" s="136"/>
    </row>
    <row r="466" spans="1:11" ht="8.4" customHeight="1" x14ac:dyDescent="0.25"/>
    <row r="467" spans="1:11" ht="11.4" customHeight="1" x14ac:dyDescent="0.25">
      <c r="A467" s="211" t="s">
        <v>36</v>
      </c>
      <c r="B467" s="212"/>
      <c r="C467" s="211" t="s">
        <v>406</v>
      </c>
      <c r="D467" s="212"/>
      <c r="E467" s="99" t="s">
        <v>36</v>
      </c>
      <c r="F467" s="213">
        <v>23982</v>
      </c>
      <c r="G467" s="216"/>
      <c r="H467" s="211" t="s">
        <v>36</v>
      </c>
      <c r="I467" s="215"/>
      <c r="J467" s="215"/>
      <c r="K467" s="212"/>
    </row>
    <row r="468" spans="1:11" ht="11.4" customHeight="1" x14ac:dyDescent="0.25">
      <c r="A468" s="211" t="s">
        <v>36</v>
      </c>
      <c r="B468" s="212"/>
      <c r="C468" s="211" t="s">
        <v>407</v>
      </c>
      <c r="D468" s="212"/>
      <c r="E468" s="99" t="s">
        <v>36</v>
      </c>
      <c r="F468" s="213">
        <v>18985</v>
      </c>
      <c r="G468" s="216"/>
      <c r="H468" s="211" t="s">
        <v>36</v>
      </c>
      <c r="I468" s="215"/>
      <c r="J468" s="215"/>
      <c r="K468" s="212"/>
    </row>
    <row r="469" spans="1:11" ht="11.4" customHeight="1" x14ac:dyDescent="0.25">
      <c r="A469" s="211" t="s">
        <v>36</v>
      </c>
      <c r="B469" s="212"/>
      <c r="C469" s="211" t="s">
        <v>408</v>
      </c>
      <c r="D469" s="212"/>
      <c r="E469" s="99" t="s">
        <v>36</v>
      </c>
      <c r="F469" s="213">
        <v>18985</v>
      </c>
      <c r="G469" s="216"/>
      <c r="H469" s="211" t="s">
        <v>36</v>
      </c>
      <c r="I469" s="215"/>
      <c r="J469" s="215"/>
      <c r="K469" s="212"/>
    </row>
    <row r="470" spans="1:11" ht="11.4" customHeight="1" x14ac:dyDescent="0.25">
      <c r="A470" s="211" t="s">
        <v>36</v>
      </c>
      <c r="B470" s="212"/>
      <c r="C470" s="211" t="s">
        <v>409</v>
      </c>
      <c r="D470" s="212"/>
      <c r="E470" s="99" t="s">
        <v>36</v>
      </c>
      <c r="F470" s="213">
        <v>3257</v>
      </c>
      <c r="G470" s="216"/>
      <c r="H470" s="211" t="s">
        <v>36</v>
      </c>
      <c r="I470" s="215"/>
      <c r="J470" s="215"/>
      <c r="K470" s="212"/>
    </row>
    <row r="471" spans="1:11" ht="11.4" customHeight="1" x14ac:dyDescent="0.25">
      <c r="A471" s="211" t="s">
        <v>36</v>
      </c>
      <c r="B471" s="212"/>
      <c r="C471" s="211" t="s">
        <v>410</v>
      </c>
      <c r="D471" s="212"/>
      <c r="E471" s="99" t="s">
        <v>36</v>
      </c>
      <c r="F471" s="213">
        <v>1740</v>
      </c>
      <c r="G471" s="216"/>
      <c r="H471" s="211" t="s">
        <v>36</v>
      </c>
      <c r="I471" s="215"/>
      <c r="J471" s="215"/>
      <c r="K471" s="212"/>
    </row>
    <row r="472" spans="1:11" ht="11.4" customHeight="1" x14ac:dyDescent="0.25">
      <c r="A472" s="211" t="s">
        <v>36</v>
      </c>
      <c r="B472" s="212"/>
      <c r="C472" s="211" t="s">
        <v>411</v>
      </c>
      <c r="D472" s="212"/>
      <c r="E472" s="99" t="s">
        <v>36</v>
      </c>
      <c r="F472" s="213">
        <v>250</v>
      </c>
      <c r="G472" s="214"/>
      <c r="H472" s="211" t="s">
        <v>36</v>
      </c>
      <c r="I472" s="215"/>
      <c r="J472" s="215"/>
      <c r="K472" s="212"/>
    </row>
    <row r="473" spans="1:11" ht="11.4" customHeight="1" x14ac:dyDescent="0.25">
      <c r="A473" s="211" t="s">
        <v>36</v>
      </c>
      <c r="B473" s="212"/>
      <c r="C473" s="211" t="s">
        <v>412</v>
      </c>
      <c r="D473" s="212"/>
      <c r="E473" s="99" t="s">
        <v>36</v>
      </c>
      <c r="F473" s="213">
        <v>4664</v>
      </c>
      <c r="G473" s="214"/>
      <c r="H473" s="211" t="s">
        <v>36</v>
      </c>
      <c r="I473" s="215"/>
      <c r="J473" s="215"/>
      <c r="K473" s="212"/>
    </row>
    <row r="474" spans="1:11" ht="11.4" customHeight="1" x14ac:dyDescent="0.25">
      <c r="A474" s="211" t="s">
        <v>36</v>
      </c>
      <c r="B474" s="212"/>
      <c r="C474" s="211" t="s">
        <v>413</v>
      </c>
      <c r="D474" s="212"/>
      <c r="E474" s="99" t="s">
        <v>36</v>
      </c>
      <c r="F474" s="213">
        <v>2280</v>
      </c>
      <c r="G474" s="214"/>
      <c r="H474" s="211" t="s">
        <v>36</v>
      </c>
      <c r="I474" s="215"/>
      <c r="J474" s="215"/>
      <c r="K474" s="212"/>
    </row>
    <row r="475" spans="1:11" ht="11.4" customHeight="1" x14ac:dyDescent="0.25">
      <c r="A475" s="211" t="s">
        <v>36</v>
      </c>
      <c r="B475" s="212"/>
      <c r="C475" s="211" t="s">
        <v>414</v>
      </c>
      <c r="D475" s="212"/>
      <c r="E475" s="99" t="s">
        <v>36</v>
      </c>
      <c r="F475" s="213">
        <v>30926</v>
      </c>
      <c r="G475" s="214"/>
      <c r="H475" s="211" t="s">
        <v>36</v>
      </c>
      <c r="I475" s="215"/>
      <c r="J475" s="215"/>
      <c r="K475" s="212"/>
    </row>
    <row r="476" spans="1:11" ht="11.4" customHeight="1" x14ac:dyDescent="0.25">
      <c r="A476" s="211" t="s">
        <v>36</v>
      </c>
      <c r="B476" s="212"/>
      <c r="C476" s="211" t="s">
        <v>415</v>
      </c>
      <c r="D476" s="212"/>
      <c r="E476" s="99" t="s">
        <v>416</v>
      </c>
      <c r="F476" s="213">
        <v>5567</v>
      </c>
      <c r="G476" s="214"/>
      <c r="H476" s="211" t="s">
        <v>36</v>
      </c>
      <c r="I476" s="215"/>
      <c r="J476" s="215"/>
      <c r="K476" s="212"/>
    </row>
    <row r="477" spans="1:11" ht="11.4" customHeight="1" x14ac:dyDescent="0.25">
      <c r="A477" s="211" t="s">
        <v>36</v>
      </c>
      <c r="B477" s="212"/>
      <c r="C477" s="211" t="s">
        <v>417</v>
      </c>
      <c r="D477" s="212"/>
      <c r="E477" s="99" t="s">
        <v>36</v>
      </c>
      <c r="F477" s="213">
        <v>36493</v>
      </c>
      <c r="G477" s="214"/>
      <c r="H477" s="211" t="s">
        <v>36</v>
      </c>
      <c r="I477" s="215"/>
      <c r="J477" s="215"/>
      <c r="K477" s="212"/>
    </row>
    <row r="478" spans="1:11" ht="18.149999999999999" customHeight="1" x14ac:dyDescent="0.25">
      <c r="A478" s="217" t="s">
        <v>525</v>
      </c>
      <c r="B478" s="218"/>
      <c r="C478" s="218"/>
      <c r="D478" s="218"/>
      <c r="E478" s="218"/>
      <c r="F478" s="218"/>
      <c r="G478" s="218"/>
      <c r="H478" s="218"/>
      <c r="I478" s="218"/>
      <c r="J478" s="218"/>
      <c r="K478" s="218"/>
    </row>
    <row r="479" spans="1:11" ht="14.25" customHeight="1" x14ac:dyDescent="0.25">
      <c r="A479" s="219" t="s">
        <v>174</v>
      </c>
      <c r="B479" s="220" t="s">
        <v>172</v>
      </c>
      <c r="C479" s="220" t="s">
        <v>173</v>
      </c>
      <c r="D479" s="94">
        <v>0.01</v>
      </c>
      <c r="E479" s="94">
        <v>580536.52</v>
      </c>
      <c r="F479" s="94">
        <v>30302.47</v>
      </c>
      <c r="G479" s="221">
        <v>5805</v>
      </c>
      <c r="H479" s="221">
        <v>216</v>
      </c>
      <c r="I479" s="94">
        <v>303</v>
      </c>
      <c r="J479" s="221">
        <v>71.58</v>
      </c>
      <c r="K479" s="221">
        <v>0.72</v>
      </c>
    </row>
    <row r="480" spans="1:11" ht="122.4" customHeight="1" x14ac:dyDescent="0.25">
      <c r="A480" s="146"/>
      <c r="B480" s="148"/>
      <c r="C480" s="148"/>
      <c r="D480" s="95" t="s">
        <v>75</v>
      </c>
      <c r="E480" s="94">
        <v>21591.39</v>
      </c>
      <c r="F480" s="94">
        <v>11698.2</v>
      </c>
      <c r="G480" s="150"/>
      <c r="H480" s="150"/>
      <c r="I480" s="94">
        <v>117</v>
      </c>
      <c r="J480" s="150"/>
      <c r="K480" s="150"/>
    </row>
    <row r="481" spans="1:11" ht="14.25" customHeight="1" x14ac:dyDescent="0.25">
      <c r="A481" s="219" t="s">
        <v>177</v>
      </c>
      <c r="B481" s="220" t="s">
        <v>175</v>
      </c>
      <c r="C481" s="220" t="s">
        <v>176</v>
      </c>
      <c r="D481" s="94">
        <v>-1.01</v>
      </c>
      <c r="E481" s="94">
        <v>5217.97</v>
      </c>
      <c r="F481" s="100"/>
      <c r="G481" s="221">
        <v>-5270</v>
      </c>
      <c r="H481" s="229"/>
      <c r="I481" s="100"/>
      <c r="J481" s="229"/>
      <c r="K481" s="229"/>
    </row>
    <row r="482" spans="1:11" ht="35.85" customHeight="1" x14ac:dyDescent="0.25">
      <c r="A482" s="146"/>
      <c r="B482" s="148"/>
      <c r="C482" s="148"/>
      <c r="D482" s="95" t="s">
        <v>57</v>
      </c>
      <c r="E482" s="100"/>
      <c r="F482" s="100"/>
      <c r="G482" s="150"/>
      <c r="H482" s="152"/>
      <c r="I482" s="100"/>
      <c r="J482" s="152"/>
      <c r="K482" s="152"/>
    </row>
    <row r="483" spans="1:11" ht="14.25" customHeight="1" x14ac:dyDescent="0.25">
      <c r="A483" s="219" t="s">
        <v>196</v>
      </c>
      <c r="B483" s="220" t="s">
        <v>80</v>
      </c>
      <c r="C483" s="220" t="s">
        <v>81</v>
      </c>
      <c r="D483" s="94">
        <v>1.01</v>
      </c>
      <c r="E483" s="94">
        <v>4836.9799999999996</v>
      </c>
      <c r="F483" s="100"/>
      <c r="G483" s="221">
        <v>4885</v>
      </c>
      <c r="H483" s="229"/>
      <c r="I483" s="100"/>
      <c r="J483" s="229"/>
      <c r="K483" s="229"/>
    </row>
    <row r="484" spans="1:11" ht="57" customHeight="1" x14ac:dyDescent="0.25">
      <c r="A484" s="146"/>
      <c r="B484" s="148"/>
      <c r="C484" s="148"/>
      <c r="D484" s="95" t="s">
        <v>57</v>
      </c>
      <c r="E484" s="100"/>
      <c r="F484" s="100"/>
      <c r="G484" s="150"/>
      <c r="H484" s="152"/>
      <c r="I484" s="100"/>
      <c r="J484" s="152"/>
      <c r="K484" s="152"/>
    </row>
    <row r="485" spans="1:11" ht="29.85" customHeight="1" x14ac:dyDescent="0.25">
      <c r="A485" s="131" t="s">
        <v>526</v>
      </c>
      <c r="B485" s="132"/>
      <c r="C485" s="132"/>
      <c r="D485" s="132"/>
      <c r="E485" s="132"/>
      <c r="F485" s="133">
        <v>5420</v>
      </c>
      <c r="G485" s="222"/>
      <c r="H485" s="96">
        <v>216</v>
      </c>
      <c r="I485" s="96">
        <v>303</v>
      </c>
      <c r="J485" s="97" t="s">
        <v>36</v>
      </c>
      <c r="K485" s="96">
        <v>0.72</v>
      </c>
    </row>
    <row r="486" spans="1:11" ht="16.649999999999999" customHeight="1" x14ac:dyDescent="0.25">
      <c r="A486" s="135" t="s">
        <v>36</v>
      </c>
      <c r="B486" s="136"/>
      <c r="C486" s="136"/>
      <c r="D486" s="136"/>
      <c r="E486" s="136"/>
      <c r="F486" s="136"/>
      <c r="G486" s="136"/>
      <c r="H486" s="136"/>
      <c r="I486" s="98">
        <v>117</v>
      </c>
      <c r="J486" s="135" t="s">
        <v>36</v>
      </c>
      <c r="K486" s="136"/>
    </row>
    <row r="487" spans="1:11" ht="8.4" customHeight="1" x14ac:dyDescent="0.25"/>
    <row r="488" spans="1:11" ht="11.4" customHeight="1" x14ac:dyDescent="0.25">
      <c r="A488" s="211" t="s">
        <v>36</v>
      </c>
      <c r="B488" s="212"/>
      <c r="C488" s="211" t="s">
        <v>406</v>
      </c>
      <c r="D488" s="212"/>
      <c r="E488" s="99" t="s">
        <v>36</v>
      </c>
      <c r="F488" s="213">
        <v>5420</v>
      </c>
      <c r="G488" s="216"/>
      <c r="H488" s="211" t="s">
        <v>36</v>
      </c>
      <c r="I488" s="215"/>
      <c r="J488" s="215"/>
      <c r="K488" s="212"/>
    </row>
    <row r="489" spans="1:11" ht="11.4" customHeight="1" x14ac:dyDescent="0.25">
      <c r="A489" s="211" t="s">
        <v>36</v>
      </c>
      <c r="B489" s="212"/>
      <c r="C489" s="211" t="s">
        <v>407</v>
      </c>
      <c r="D489" s="212"/>
      <c r="E489" s="99" t="s">
        <v>36</v>
      </c>
      <c r="F489" s="213">
        <v>4901</v>
      </c>
      <c r="G489" s="216"/>
      <c r="H489" s="211" t="s">
        <v>36</v>
      </c>
      <c r="I489" s="215"/>
      <c r="J489" s="215"/>
      <c r="K489" s="212"/>
    </row>
    <row r="490" spans="1:11" ht="11.4" customHeight="1" x14ac:dyDescent="0.25">
      <c r="A490" s="211" t="s">
        <v>36</v>
      </c>
      <c r="B490" s="212"/>
      <c r="C490" s="211" t="s">
        <v>408</v>
      </c>
      <c r="D490" s="212"/>
      <c r="E490" s="99" t="s">
        <v>36</v>
      </c>
      <c r="F490" s="213">
        <v>5286</v>
      </c>
      <c r="G490" s="216"/>
      <c r="H490" s="211" t="s">
        <v>36</v>
      </c>
      <c r="I490" s="215"/>
      <c r="J490" s="215"/>
      <c r="K490" s="212"/>
    </row>
    <row r="491" spans="1:11" ht="11.4" customHeight="1" x14ac:dyDescent="0.25">
      <c r="A491" s="211" t="s">
        <v>36</v>
      </c>
      <c r="B491" s="212"/>
      <c r="C491" s="211" t="s">
        <v>419</v>
      </c>
      <c r="D491" s="212"/>
      <c r="E491" s="99" t="s">
        <v>36</v>
      </c>
      <c r="F491" s="213">
        <v>-385</v>
      </c>
      <c r="G491" s="216"/>
      <c r="H491" s="211" t="s">
        <v>36</v>
      </c>
      <c r="I491" s="215"/>
      <c r="J491" s="215"/>
      <c r="K491" s="212"/>
    </row>
    <row r="492" spans="1:11" ht="11.4" customHeight="1" x14ac:dyDescent="0.25">
      <c r="A492" s="211" t="s">
        <v>36</v>
      </c>
      <c r="B492" s="212"/>
      <c r="C492" s="211" t="s">
        <v>409</v>
      </c>
      <c r="D492" s="212"/>
      <c r="E492" s="99" t="s">
        <v>36</v>
      </c>
      <c r="F492" s="213">
        <v>216</v>
      </c>
      <c r="G492" s="216"/>
      <c r="H492" s="211" t="s">
        <v>36</v>
      </c>
      <c r="I492" s="215"/>
      <c r="J492" s="215"/>
      <c r="K492" s="212"/>
    </row>
    <row r="493" spans="1:11" ht="11.4" customHeight="1" x14ac:dyDescent="0.25">
      <c r="A493" s="211" t="s">
        <v>36</v>
      </c>
      <c r="B493" s="212"/>
      <c r="C493" s="211" t="s">
        <v>410</v>
      </c>
      <c r="D493" s="212"/>
      <c r="E493" s="99" t="s">
        <v>36</v>
      </c>
      <c r="F493" s="213">
        <v>303</v>
      </c>
      <c r="G493" s="216"/>
      <c r="H493" s="211" t="s">
        <v>36</v>
      </c>
      <c r="I493" s="215"/>
      <c r="J493" s="215"/>
      <c r="K493" s="212"/>
    </row>
    <row r="494" spans="1:11" ht="11.4" customHeight="1" x14ac:dyDescent="0.25">
      <c r="A494" s="211" t="s">
        <v>36</v>
      </c>
      <c r="B494" s="212"/>
      <c r="C494" s="211" t="s">
        <v>411</v>
      </c>
      <c r="D494" s="212"/>
      <c r="E494" s="99" t="s">
        <v>36</v>
      </c>
      <c r="F494" s="213">
        <v>117</v>
      </c>
      <c r="G494" s="214"/>
      <c r="H494" s="211" t="s">
        <v>36</v>
      </c>
      <c r="I494" s="215"/>
      <c r="J494" s="215"/>
      <c r="K494" s="212"/>
    </row>
    <row r="495" spans="1:11" ht="11.4" customHeight="1" x14ac:dyDescent="0.25">
      <c r="A495" s="211" t="s">
        <v>36</v>
      </c>
      <c r="B495" s="212"/>
      <c r="C495" s="211" t="s">
        <v>412</v>
      </c>
      <c r="D495" s="212"/>
      <c r="E495" s="99" t="s">
        <v>36</v>
      </c>
      <c r="F495" s="213">
        <v>443</v>
      </c>
      <c r="G495" s="214"/>
      <c r="H495" s="211" t="s">
        <v>36</v>
      </c>
      <c r="I495" s="215"/>
      <c r="J495" s="215"/>
      <c r="K495" s="212"/>
    </row>
    <row r="496" spans="1:11" ht="11.4" customHeight="1" x14ac:dyDescent="0.25">
      <c r="A496" s="211" t="s">
        <v>36</v>
      </c>
      <c r="B496" s="212"/>
      <c r="C496" s="211" t="s">
        <v>413</v>
      </c>
      <c r="D496" s="212"/>
      <c r="E496" s="99" t="s">
        <v>36</v>
      </c>
      <c r="F496" s="213">
        <v>216</v>
      </c>
      <c r="G496" s="214"/>
      <c r="H496" s="211" t="s">
        <v>36</v>
      </c>
      <c r="I496" s="215"/>
      <c r="J496" s="215"/>
      <c r="K496" s="212"/>
    </row>
    <row r="497" spans="1:11" ht="11.4" customHeight="1" x14ac:dyDescent="0.25">
      <c r="A497" s="211" t="s">
        <v>36</v>
      </c>
      <c r="B497" s="212"/>
      <c r="C497" s="211" t="s">
        <v>414</v>
      </c>
      <c r="D497" s="212"/>
      <c r="E497" s="99" t="s">
        <v>36</v>
      </c>
      <c r="F497" s="213">
        <v>6079</v>
      </c>
      <c r="G497" s="214"/>
      <c r="H497" s="211" t="s">
        <v>36</v>
      </c>
      <c r="I497" s="215"/>
      <c r="J497" s="215"/>
      <c r="K497" s="212"/>
    </row>
    <row r="498" spans="1:11" ht="11.4" customHeight="1" x14ac:dyDescent="0.25">
      <c r="A498" s="211" t="s">
        <v>36</v>
      </c>
      <c r="B498" s="212"/>
      <c r="C498" s="211" t="s">
        <v>415</v>
      </c>
      <c r="D498" s="212"/>
      <c r="E498" s="99" t="s">
        <v>416</v>
      </c>
      <c r="F498" s="213">
        <v>1094</v>
      </c>
      <c r="G498" s="214"/>
      <c r="H498" s="211" t="s">
        <v>36</v>
      </c>
      <c r="I498" s="215"/>
      <c r="J498" s="215"/>
      <c r="K498" s="212"/>
    </row>
    <row r="499" spans="1:11" ht="11.4" customHeight="1" x14ac:dyDescent="0.25">
      <c r="A499" s="211" t="s">
        <v>36</v>
      </c>
      <c r="B499" s="212"/>
      <c r="C499" s="211" t="s">
        <v>417</v>
      </c>
      <c r="D499" s="212"/>
      <c r="E499" s="99" t="s">
        <v>36</v>
      </c>
      <c r="F499" s="213">
        <v>7173</v>
      </c>
      <c r="G499" s="214"/>
      <c r="H499" s="211" t="s">
        <v>36</v>
      </c>
      <c r="I499" s="215"/>
      <c r="J499" s="215"/>
      <c r="K499" s="212"/>
    </row>
    <row r="500" spans="1:11" ht="18.149999999999999" customHeight="1" x14ac:dyDescent="0.25">
      <c r="A500" s="156" t="s">
        <v>527</v>
      </c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</row>
    <row r="501" spans="1:11" ht="18.149999999999999" customHeight="1" x14ac:dyDescent="0.25">
      <c r="A501" s="156" t="s">
        <v>51</v>
      </c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</row>
    <row r="502" spans="1:11" ht="14.25" customHeight="1" x14ac:dyDescent="0.25">
      <c r="A502" s="145" t="s">
        <v>197</v>
      </c>
      <c r="B502" s="147" t="s">
        <v>89</v>
      </c>
      <c r="C502" s="147" t="s">
        <v>181</v>
      </c>
      <c r="D502" s="94">
        <v>1</v>
      </c>
      <c r="E502" s="94">
        <v>17063.84</v>
      </c>
      <c r="F502" s="94">
        <v>16347.22</v>
      </c>
      <c r="G502" s="149">
        <v>17064</v>
      </c>
      <c r="H502" s="151"/>
      <c r="I502" s="94">
        <v>16347</v>
      </c>
      <c r="J502" s="151"/>
      <c r="K502" s="151"/>
    </row>
    <row r="503" spans="1:11" ht="111.75" customHeight="1" x14ac:dyDescent="0.25">
      <c r="A503" s="146"/>
      <c r="B503" s="148"/>
      <c r="C503" s="148"/>
      <c r="D503" s="95" t="s">
        <v>20</v>
      </c>
      <c r="E503" s="100"/>
      <c r="F503" s="94">
        <v>5587.46</v>
      </c>
      <c r="G503" s="150"/>
      <c r="H503" s="152"/>
      <c r="I503" s="94">
        <v>5587</v>
      </c>
      <c r="J503" s="152"/>
      <c r="K503" s="152"/>
    </row>
    <row r="504" spans="1:11" ht="14.25" customHeight="1" x14ac:dyDescent="0.25">
      <c r="A504" s="145" t="s">
        <v>198</v>
      </c>
      <c r="B504" s="147" t="s">
        <v>69</v>
      </c>
      <c r="C504" s="147" t="s">
        <v>70</v>
      </c>
      <c r="D504" s="94">
        <f>222.772/3</f>
        <v>74.257333333333335</v>
      </c>
      <c r="E504" s="94">
        <v>1139.1500000000001</v>
      </c>
      <c r="F504" s="112"/>
      <c r="G504" s="237">
        <f>D504*E504</f>
        <v>84590.241266666679</v>
      </c>
      <c r="H504" s="151"/>
      <c r="I504" s="100"/>
      <c r="J504" s="151"/>
      <c r="K504" s="151"/>
    </row>
    <row r="505" spans="1:11" ht="35.85" customHeight="1" x14ac:dyDescent="0.25">
      <c r="A505" s="146"/>
      <c r="B505" s="148"/>
      <c r="C505" s="148"/>
      <c r="D505" s="95" t="s">
        <v>71</v>
      </c>
      <c r="E505" s="100"/>
      <c r="F505" s="112"/>
      <c r="G505" s="238"/>
      <c r="H505" s="152"/>
      <c r="I505" s="100"/>
      <c r="J505" s="152"/>
      <c r="K505" s="152"/>
    </row>
    <row r="506" spans="1:11" ht="18.149999999999999" customHeight="1" x14ac:dyDescent="0.25">
      <c r="A506" s="131" t="s">
        <v>528</v>
      </c>
      <c r="B506" s="132"/>
      <c r="C506" s="132"/>
      <c r="D506" s="132"/>
      <c r="E506" s="132"/>
      <c r="F506" s="183">
        <f>G504+G502</f>
        <v>101654.24126666668</v>
      </c>
      <c r="G506" s="236"/>
      <c r="H506" s="108">
        <v>0</v>
      </c>
      <c r="I506" s="108">
        <v>16347</v>
      </c>
      <c r="J506" s="97" t="s">
        <v>36</v>
      </c>
      <c r="K506" s="108">
        <v>0</v>
      </c>
    </row>
    <row r="507" spans="1:11" ht="16.649999999999999" customHeight="1" x14ac:dyDescent="0.25">
      <c r="A507" s="135" t="s">
        <v>36</v>
      </c>
      <c r="B507" s="136"/>
      <c r="C507" s="136"/>
      <c r="D507" s="136"/>
      <c r="E507" s="136"/>
      <c r="F507" s="136"/>
      <c r="G507" s="136"/>
      <c r="H507" s="136"/>
      <c r="I507" s="98">
        <v>5587</v>
      </c>
      <c r="J507" s="135" t="s">
        <v>36</v>
      </c>
      <c r="K507" s="136"/>
    </row>
    <row r="508" spans="1:11" ht="8.4" customHeight="1" x14ac:dyDescent="0.25"/>
    <row r="509" spans="1:11" ht="11.4" customHeight="1" x14ac:dyDescent="0.25">
      <c r="A509" s="123" t="s">
        <v>36</v>
      </c>
      <c r="B509" s="124"/>
      <c r="C509" s="123" t="s">
        <v>406</v>
      </c>
      <c r="D509" s="124"/>
      <c r="E509" s="99" t="s">
        <v>36</v>
      </c>
      <c r="F509" s="230">
        <f>F506</f>
        <v>101654.24126666668</v>
      </c>
      <c r="G509" s="235"/>
      <c r="H509" s="123" t="s">
        <v>36</v>
      </c>
      <c r="I509" s="130"/>
      <c r="J509" s="130"/>
      <c r="K509" s="124"/>
    </row>
    <row r="510" spans="1:11" ht="11.4" customHeight="1" x14ac:dyDescent="0.25">
      <c r="A510" s="123" t="s">
        <v>36</v>
      </c>
      <c r="B510" s="124"/>
      <c r="C510" s="123" t="s">
        <v>407</v>
      </c>
      <c r="D510" s="124"/>
      <c r="E510" s="99" t="s">
        <v>36</v>
      </c>
      <c r="F510" s="230">
        <f>G504</f>
        <v>84590.241266666679</v>
      </c>
      <c r="G510" s="235"/>
      <c r="H510" s="123" t="s">
        <v>36</v>
      </c>
      <c r="I510" s="130"/>
      <c r="J510" s="130"/>
      <c r="K510" s="124"/>
    </row>
    <row r="511" spans="1:11" ht="11.4" customHeight="1" x14ac:dyDescent="0.25">
      <c r="A511" s="123" t="s">
        <v>36</v>
      </c>
      <c r="B511" s="124"/>
      <c r="C511" s="123" t="s">
        <v>408</v>
      </c>
      <c r="D511" s="124"/>
      <c r="E511" s="99" t="s">
        <v>36</v>
      </c>
      <c r="F511" s="230">
        <v>717</v>
      </c>
      <c r="G511" s="235"/>
      <c r="H511" s="123" t="s">
        <v>36</v>
      </c>
      <c r="I511" s="130"/>
      <c r="J511" s="130"/>
      <c r="K511" s="124"/>
    </row>
    <row r="512" spans="1:11" ht="11.4" customHeight="1" x14ac:dyDescent="0.25">
      <c r="A512" s="123" t="s">
        <v>36</v>
      </c>
      <c r="B512" s="124"/>
      <c r="C512" s="123" t="s">
        <v>419</v>
      </c>
      <c r="D512" s="124"/>
      <c r="E512" s="99" t="s">
        <v>36</v>
      </c>
      <c r="F512" s="230">
        <f>G504</f>
        <v>84590.241266666679</v>
      </c>
      <c r="G512" s="235"/>
      <c r="H512" s="123" t="s">
        <v>36</v>
      </c>
      <c r="I512" s="130"/>
      <c r="J512" s="130"/>
      <c r="K512" s="124"/>
    </row>
    <row r="513" spans="1:12" ht="11.4" customHeight="1" x14ac:dyDescent="0.25">
      <c r="A513" s="123" t="s">
        <v>36</v>
      </c>
      <c r="B513" s="124"/>
      <c r="C513" s="123" t="s">
        <v>410</v>
      </c>
      <c r="D513" s="124"/>
      <c r="E513" s="99" t="s">
        <v>36</v>
      </c>
      <c r="F513" s="230">
        <v>16347</v>
      </c>
      <c r="G513" s="235"/>
      <c r="H513" s="123" t="s">
        <v>36</v>
      </c>
      <c r="I513" s="130"/>
      <c r="J513" s="130"/>
      <c r="K513" s="124"/>
    </row>
    <row r="514" spans="1:12" ht="11.4" customHeight="1" x14ac:dyDescent="0.25">
      <c r="A514" s="123" t="s">
        <v>36</v>
      </c>
      <c r="B514" s="124"/>
      <c r="C514" s="123" t="s">
        <v>411</v>
      </c>
      <c r="D514" s="124"/>
      <c r="E514" s="99" t="s">
        <v>36</v>
      </c>
      <c r="F514" s="230">
        <v>5587</v>
      </c>
      <c r="G514" s="235"/>
      <c r="H514" s="123" t="s">
        <v>36</v>
      </c>
      <c r="I514" s="130"/>
      <c r="J514" s="130"/>
      <c r="K514" s="124"/>
    </row>
    <row r="515" spans="1:12" ht="11.4" customHeight="1" x14ac:dyDescent="0.25">
      <c r="A515" s="123" t="s">
        <v>36</v>
      </c>
      <c r="B515" s="124"/>
      <c r="C515" s="123" t="s">
        <v>412</v>
      </c>
      <c r="D515" s="124"/>
      <c r="E515" s="99" t="s">
        <v>36</v>
      </c>
      <c r="F515" s="230">
        <v>5419</v>
      </c>
      <c r="G515" s="235"/>
      <c r="H515" s="123" t="s">
        <v>36</v>
      </c>
      <c r="I515" s="130"/>
      <c r="J515" s="130"/>
      <c r="K515" s="124"/>
    </row>
    <row r="516" spans="1:12" ht="11.4" customHeight="1" x14ac:dyDescent="0.25">
      <c r="A516" s="123" t="s">
        <v>36</v>
      </c>
      <c r="B516" s="124"/>
      <c r="C516" s="123" t="s">
        <v>413</v>
      </c>
      <c r="D516" s="124"/>
      <c r="E516" s="99" t="s">
        <v>36</v>
      </c>
      <c r="F516" s="230">
        <v>2682</v>
      </c>
      <c r="G516" s="235"/>
      <c r="H516" s="123" t="s">
        <v>36</v>
      </c>
      <c r="I516" s="130"/>
      <c r="J516" s="130"/>
      <c r="K516" s="124"/>
    </row>
    <row r="517" spans="1:12" ht="11.4" customHeight="1" x14ac:dyDescent="0.25">
      <c r="A517" s="123" t="s">
        <v>36</v>
      </c>
      <c r="B517" s="124"/>
      <c r="C517" s="123" t="s">
        <v>414</v>
      </c>
      <c r="D517" s="124"/>
      <c r="E517" s="99" t="s">
        <v>36</v>
      </c>
      <c r="F517" s="230">
        <f>F509+F515+F516</f>
        <v>109755.24126666668</v>
      </c>
      <c r="G517" s="231"/>
      <c r="H517" s="123" t="s">
        <v>36</v>
      </c>
      <c r="I517" s="130"/>
      <c r="J517" s="130"/>
      <c r="K517" s="124"/>
    </row>
    <row r="518" spans="1:12" ht="11.4" customHeight="1" x14ac:dyDescent="0.25">
      <c r="A518" s="123" t="s">
        <v>36</v>
      </c>
      <c r="B518" s="124"/>
      <c r="C518" s="123" t="s">
        <v>415</v>
      </c>
      <c r="D518" s="124"/>
      <c r="E518" s="99" t="s">
        <v>416</v>
      </c>
      <c r="F518" s="230">
        <f>F517*0.18</f>
        <v>19755.943428000002</v>
      </c>
      <c r="G518" s="231"/>
      <c r="H518" s="123" t="s">
        <v>36</v>
      </c>
      <c r="I518" s="130"/>
      <c r="J518" s="130"/>
      <c r="K518" s="124"/>
    </row>
    <row r="519" spans="1:12" ht="11.4" customHeight="1" x14ac:dyDescent="0.25">
      <c r="A519" s="123" t="s">
        <v>36</v>
      </c>
      <c r="B519" s="124"/>
      <c r="C519" s="123" t="s">
        <v>417</v>
      </c>
      <c r="D519" s="124"/>
      <c r="E519" s="99" t="s">
        <v>36</v>
      </c>
      <c r="F519" s="230">
        <f>F517+F518</f>
        <v>129511.18469466668</v>
      </c>
      <c r="G519" s="231"/>
      <c r="H519" s="123" t="s">
        <v>36</v>
      </c>
      <c r="I519" s="130"/>
      <c r="J519" s="130"/>
      <c r="K519" s="124"/>
    </row>
    <row r="520" spans="1:12" ht="11.4" customHeight="1" x14ac:dyDescent="0.25">
      <c r="A520" s="232" t="s">
        <v>529</v>
      </c>
      <c r="B520" s="233"/>
      <c r="C520" s="233"/>
      <c r="D520" s="233"/>
      <c r="E520" s="233"/>
      <c r="F520" s="233"/>
      <c r="G520" s="233"/>
      <c r="H520" s="233"/>
      <c r="I520" s="233"/>
      <c r="J520" s="233"/>
      <c r="K520" s="234"/>
    </row>
    <row r="521" spans="1:12" ht="18.149999999999999" customHeight="1" x14ac:dyDescent="0.25">
      <c r="A521" s="145" t="s">
        <v>199</v>
      </c>
      <c r="B521" s="147" t="s">
        <v>435</v>
      </c>
      <c r="C521" s="147" t="s">
        <v>456</v>
      </c>
      <c r="D521" s="94">
        <v>0.6</v>
      </c>
      <c r="E521" s="94">
        <v>15244.18</v>
      </c>
      <c r="F521" s="94">
        <v>5534.77</v>
      </c>
      <c r="G521" s="149">
        <v>9147</v>
      </c>
      <c r="H521" s="149">
        <v>4663</v>
      </c>
      <c r="I521" s="94">
        <v>3321</v>
      </c>
      <c r="J521" s="149">
        <v>25.76</v>
      </c>
      <c r="K521" s="149">
        <v>15.46</v>
      </c>
    </row>
    <row r="522" spans="1:12" ht="76.8" customHeight="1" x14ac:dyDescent="0.25">
      <c r="A522" s="146"/>
      <c r="B522" s="148"/>
      <c r="C522" s="148"/>
      <c r="D522" s="95" t="s">
        <v>200</v>
      </c>
      <c r="E522" s="94">
        <v>7770.64</v>
      </c>
      <c r="F522" s="94">
        <v>1535.12</v>
      </c>
      <c r="G522" s="161"/>
      <c r="H522" s="161"/>
      <c r="I522" s="94">
        <v>921</v>
      </c>
      <c r="J522" s="161"/>
      <c r="K522" s="161"/>
    </row>
    <row r="523" spans="1:12" ht="79.349999999999994" customHeight="1" x14ac:dyDescent="0.25">
      <c r="A523" s="145" t="s">
        <v>457</v>
      </c>
      <c r="B523" s="147" t="s">
        <v>319</v>
      </c>
      <c r="C523" s="147" t="s">
        <v>458</v>
      </c>
      <c r="D523" s="94">
        <v>1</v>
      </c>
      <c r="E523" s="94">
        <v>64350.28</v>
      </c>
      <c r="F523" s="100"/>
      <c r="G523" s="149">
        <v>64350</v>
      </c>
      <c r="H523" s="151"/>
      <c r="I523" s="100"/>
      <c r="J523" s="151"/>
      <c r="K523" s="151"/>
      <c r="L523" s="109"/>
    </row>
    <row r="524" spans="1:12" ht="18.149999999999999" customHeight="1" x14ac:dyDescent="0.25">
      <c r="A524" s="146"/>
      <c r="B524" s="148"/>
      <c r="C524" s="148"/>
      <c r="D524" s="95" t="s">
        <v>459</v>
      </c>
      <c r="E524" s="100"/>
      <c r="F524" s="100"/>
      <c r="G524" s="161"/>
      <c r="H524" s="152"/>
      <c r="I524" s="100"/>
      <c r="J524" s="152"/>
      <c r="K524" s="152"/>
    </row>
    <row r="525" spans="1:12" ht="16.649999999999999" customHeight="1" x14ac:dyDescent="0.25">
      <c r="A525" s="131" t="s">
        <v>530</v>
      </c>
      <c r="B525" s="132"/>
      <c r="C525" s="132"/>
      <c r="D525" s="132"/>
      <c r="E525" s="132"/>
      <c r="F525" s="133">
        <v>73497</v>
      </c>
      <c r="G525" s="144"/>
      <c r="H525" s="108">
        <v>4663</v>
      </c>
      <c r="I525" s="108">
        <v>3321</v>
      </c>
      <c r="J525" s="97" t="s">
        <v>36</v>
      </c>
      <c r="K525" s="108">
        <v>15.46</v>
      </c>
    </row>
    <row r="526" spans="1:12" ht="8.4" customHeight="1" x14ac:dyDescent="0.25">
      <c r="A526" s="135" t="s">
        <v>36</v>
      </c>
      <c r="B526" s="136"/>
      <c r="C526" s="136"/>
      <c r="D526" s="136"/>
      <c r="E526" s="136"/>
      <c r="F526" s="136"/>
      <c r="G526" s="136"/>
      <c r="H526" s="136"/>
      <c r="I526" s="98">
        <v>921</v>
      </c>
      <c r="J526" s="135" t="s">
        <v>36</v>
      </c>
      <c r="K526" s="136"/>
    </row>
    <row r="527" spans="1:12" ht="11.4" customHeight="1" x14ac:dyDescent="0.25"/>
    <row r="528" spans="1:12" ht="11.4" customHeight="1" x14ac:dyDescent="0.25">
      <c r="A528" s="123" t="s">
        <v>36</v>
      </c>
      <c r="B528" s="124"/>
      <c r="C528" s="123" t="s">
        <v>406</v>
      </c>
      <c r="D528" s="124"/>
      <c r="E528" s="99" t="s">
        <v>36</v>
      </c>
      <c r="F528" s="154">
        <v>73497</v>
      </c>
      <c r="G528" s="160"/>
      <c r="H528" s="123" t="s">
        <v>36</v>
      </c>
      <c r="I528" s="130"/>
      <c r="J528" s="130"/>
      <c r="K528" s="124"/>
    </row>
    <row r="529" spans="1:11" ht="11.4" customHeight="1" x14ac:dyDescent="0.25">
      <c r="A529" s="123" t="s">
        <v>36</v>
      </c>
      <c r="B529" s="124"/>
      <c r="C529" s="123" t="s">
        <v>407</v>
      </c>
      <c r="D529" s="124"/>
      <c r="E529" s="99" t="s">
        <v>36</v>
      </c>
      <c r="F529" s="154">
        <v>65513</v>
      </c>
      <c r="G529" s="160"/>
      <c r="H529" s="123" t="s">
        <v>36</v>
      </c>
      <c r="I529" s="130"/>
      <c r="J529" s="130"/>
      <c r="K529" s="124"/>
    </row>
    <row r="530" spans="1:11" ht="11.4" customHeight="1" x14ac:dyDescent="0.25">
      <c r="A530" s="123" t="s">
        <v>36</v>
      </c>
      <c r="B530" s="124"/>
      <c r="C530" s="123" t="s">
        <v>408</v>
      </c>
      <c r="D530" s="124"/>
      <c r="E530" s="99" t="s">
        <v>36</v>
      </c>
      <c r="F530" s="154">
        <v>1163</v>
      </c>
      <c r="G530" s="160"/>
      <c r="H530" s="123" t="s">
        <v>36</v>
      </c>
      <c r="I530" s="130"/>
      <c r="J530" s="130"/>
      <c r="K530" s="124"/>
    </row>
    <row r="531" spans="1:11" ht="11.4" customHeight="1" x14ac:dyDescent="0.25">
      <c r="A531" s="123" t="s">
        <v>36</v>
      </c>
      <c r="B531" s="124"/>
      <c r="C531" s="123" t="s">
        <v>419</v>
      </c>
      <c r="D531" s="124"/>
      <c r="E531" s="99" t="s">
        <v>36</v>
      </c>
      <c r="F531" s="154">
        <v>64350</v>
      </c>
      <c r="G531" s="160"/>
      <c r="H531" s="123" t="s">
        <v>36</v>
      </c>
      <c r="I531" s="130"/>
      <c r="J531" s="130"/>
      <c r="K531" s="124"/>
    </row>
    <row r="532" spans="1:11" ht="11.4" customHeight="1" x14ac:dyDescent="0.25">
      <c r="A532" s="123" t="s">
        <v>36</v>
      </c>
      <c r="B532" s="124"/>
      <c r="C532" s="123" t="s">
        <v>409</v>
      </c>
      <c r="D532" s="124"/>
      <c r="E532" s="99" t="s">
        <v>36</v>
      </c>
      <c r="F532" s="154">
        <v>4663</v>
      </c>
      <c r="G532" s="160"/>
      <c r="H532" s="123" t="s">
        <v>36</v>
      </c>
      <c r="I532" s="130"/>
      <c r="J532" s="130"/>
      <c r="K532" s="124"/>
    </row>
    <row r="533" spans="1:11" ht="11.4" customHeight="1" x14ac:dyDescent="0.25">
      <c r="A533" s="123" t="s">
        <v>36</v>
      </c>
      <c r="B533" s="124"/>
      <c r="C533" s="123" t="s">
        <v>410</v>
      </c>
      <c r="D533" s="124"/>
      <c r="E533" s="99" t="s">
        <v>36</v>
      </c>
      <c r="F533" s="154">
        <v>3321</v>
      </c>
      <c r="G533" s="160"/>
      <c r="H533" s="123" t="s">
        <v>36</v>
      </c>
      <c r="I533" s="130"/>
      <c r="J533" s="130"/>
      <c r="K533" s="124"/>
    </row>
    <row r="534" spans="1:11" ht="11.4" customHeight="1" x14ac:dyDescent="0.25">
      <c r="A534" s="123" t="s">
        <v>36</v>
      </c>
      <c r="B534" s="124"/>
      <c r="C534" s="123" t="s">
        <v>411</v>
      </c>
      <c r="D534" s="124"/>
      <c r="E534" s="99" t="s">
        <v>36</v>
      </c>
      <c r="F534" s="154">
        <v>921</v>
      </c>
      <c r="G534" s="160"/>
      <c r="H534" s="123" t="s">
        <v>36</v>
      </c>
      <c r="I534" s="130"/>
      <c r="J534" s="130"/>
      <c r="K534" s="124"/>
    </row>
    <row r="535" spans="1:11" ht="11.4" customHeight="1" x14ac:dyDescent="0.25">
      <c r="A535" s="123" t="s">
        <v>36</v>
      </c>
      <c r="B535" s="124"/>
      <c r="C535" s="123" t="s">
        <v>412</v>
      </c>
      <c r="D535" s="124"/>
      <c r="E535" s="99" t="s">
        <v>36</v>
      </c>
      <c r="F535" s="154">
        <v>4691</v>
      </c>
      <c r="G535" s="160"/>
      <c r="H535" s="123" t="s">
        <v>36</v>
      </c>
      <c r="I535" s="130"/>
      <c r="J535" s="130"/>
      <c r="K535" s="124"/>
    </row>
    <row r="536" spans="1:11" ht="11.4" customHeight="1" x14ac:dyDescent="0.25">
      <c r="A536" s="123" t="s">
        <v>36</v>
      </c>
      <c r="B536" s="124"/>
      <c r="C536" s="123" t="s">
        <v>413</v>
      </c>
      <c r="D536" s="124"/>
      <c r="E536" s="99" t="s">
        <v>36</v>
      </c>
      <c r="F536" s="154">
        <v>3239</v>
      </c>
      <c r="G536" s="160"/>
      <c r="H536" s="123" t="s">
        <v>36</v>
      </c>
      <c r="I536" s="130"/>
      <c r="J536" s="130"/>
      <c r="K536" s="124"/>
    </row>
    <row r="537" spans="1:11" ht="11.4" customHeight="1" x14ac:dyDescent="0.25">
      <c r="A537" s="123" t="s">
        <v>36</v>
      </c>
      <c r="B537" s="124"/>
      <c r="C537" s="123" t="s">
        <v>414</v>
      </c>
      <c r="D537" s="124"/>
      <c r="E537" s="99" t="s">
        <v>36</v>
      </c>
      <c r="F537" s="154">
        <v>81427</v>
      </c>
      <c r="G537" s="160"/>
      <c r="H537" s="123" t="s">
        <v>36</v>
      </c>
      <c r="I537" s="130"/>
      <c r="J537" s="130"/>
      <c r="K537" s="124"/>
    </row>
    <row r="538" spans="1:11" ht="18.149999999999999" customHeight="1" x14ac:dyDescent="0.25">
      <c r="A538" s="123" t="s">
        <v>36</v>
      </c>
      <c r="B538" s="124"/>
      <c r="C538" s="123" t="s">
        <v>415</v>
      </c>
      <c r="D538" s="124"/>
      <c r="E538" s="99" t="s">
        <v>416</v>
      </c>
      <c r="F538" s="154">
        <v>14657</v>
      </c>
      <c r="G538" s="160"/>
      <c r="H538" s="123" t="s">
        <v>36</v>
      </c>
      <c r="I538" s="130"/>
      <c r="J538" s="130"/>
      <c r="K538" s="124"/>
    </row>
    <row r="539" spans="1:11" ht="16.649999999999999" customHeight="1" x14ac:dyDescent="0.25">
      <c r="A539" s="123" t="s">
        <v>36</v>
      </c>
      <c r="B539" s="124"/>
      <c r="C539" s="123" t="s">
        <v>417</v>
      </c>
      <c r="D539" s="124"/>
      <c r="E539" s="99" t="s">
        <v>36</v>
      </c>
      <c r="F539" s="154">
        <v>96084</v>
      </c>
      <c r="G539" s="155"/>
      <c r="H539" s="123" t="s">
        <v>36</v>
      </c>
      <c r="I539" s="130"/>
      <c r="J539" s="130"/>
      <c r="K539" s="124"/>
    </row>
    <row r="540" spans="1:11" ht="14.25" customHeight="1" x14ac:dyDescent="0.25">
      <c r="A540" s="131" t="s">
        <v>436</v>
      </c>
      <c r="B540" s="132"/>
      <c r="C540" s="132"/>
      <c r="D540" s="132"/>
      <c r="E540" s="132"/>
      <c r="F540" s="133">
        <v>344332</v>
      </c>
      <c r="G540" s="134"/>
      <c r="H540" s="108">
        <v>4663</v>
      </c>
      <c r="I540" s="108">
        <v>19668</v>
      </c>
      <c r="J540" s="97" t="s">
        <v>36</v>
      </c>
      <c r="K540" s="108">
        <v>15.46</v>
      </c>
    </row>
    <row r="541" spans="1:11" ht="18.149999999999999" customHeight="1" x14ac:dyDescent="0.25">
      <c r="A541" s="135" t="s">
        <v>36</v>
      </c>
      <c r="B541" s="136"/>
      <c r="C541" s="136"/>
      <c r="D541" s="136"/>
      <c r="E541" s="136"/>
      <c r="F541" s="136"/>
      <c r="G541" s="136"/>
      <c r="H541" s="136"/>
      <c r="I541" s="98">
        <v>6508</v>
      </c>
      <c r="J541" s="135" t="s">
        <v>36</v>
      </c>
      <c r="K541" s="136"/>
    </row>
    <row r="542" spans="1:11" ht="16.649999999999999" customHeight="1" x14ac:dyDescent="0.25"/>
    <row r="543" spans="1:11" ht="28.65" customHeight="1" x14ac:dyDescent="0.25">
      <c r="A543" s="131" t="s">
        <v>437</v>
      </c>
      <c r="B543" s="132"/>
      <c r="C543" s="132"/>
      <c r="D543" s="132"/>
      <c r="E543" s="132"/>
      <c r="F543" s="133">
        <v>4351848</v>
      </c>
      <c r="G543" s="134"/>
      <c r="H543" s="108">
        <v>252631</v>
      </c>
      <c r="I543" s="108">
        <v>567615</v>
      </c>
      <c r="J543" s="97" t="s">
        <v>36</v>
      </c>
      <c r="K543" s="108">
        <v>954.48</v>
      </c>
    </row>
    <row r="544" spans="1:11" ht="18.149999999999999" customHeight="1" x14ac:dyDescent="0.25">
      <c r="A544" s="135" t="s">
        <v>36</v>
      </c>
      <c r="B544" s="136"/>
      <c r="C544" s="136"/>
      <c r="D544" s="136"/>
      <c r="E544" s="136"/>
      <c r="F544" s="136"/>
      <c r="G544" s="136"/>
      <c r="H544" s="136"/>
      <c r="I544" s="98">
        <v>95895</v>
      </c>
      <c r="J544" s="135" t="s">
        <v>36</v>
      </c>
      <c r="K544" s="136"/>
    </row>
    <row r="545" spans="1:11" ht="11.4" customHeight="1" x14ac:dyDescent="0.25"/>
    <row r="546" spans="1:11" x14ac:dyDescent="0.25">
      <c r="A546" s="137" t="s">
        <v>438</v>
      </c>
      <c r="B546" s="138"/>
      <c r="C546" s="106" t="s">
        <v>36</v>
      </c>
      <c r="D546" s="139" t="s">
        <v>36</v>
      </c>
      <c r="E546" s="140"/>
      <c r="F546" s="140"/>
      <c r="G546" s="106" t="s">
        <v>36</v>
      </c>
      <c r="H546" s="141" t="s">
        <v>36</v>
      </c>
      <c r="I546" s="142"/>
      <c r="J546" s="142"/>
      <c r="K546" s="142"/>
    </row>
    <row r="547" spans="1:11" x14ac:dyDescent="0.25">
      <c r="A547" s="102"/>
      <c r="B547" s="103"/>
      <c r="C547" s="106"/>
      <c r="D547" s="104"/>
      <c r="E547" s="105"/>
      <c r="F547" s="105"/>
      <c r="G547" s="106"/>
      <c r="H547" s="106"/>
      <c r="I547" s="107"/>
      <c r="J547" s="107"/>
      <c r="K547" s="107"/>
    </row>
    <row r="548" spans="1:11" x14ac:dyDescent="0.25">
      <c r="A548" s="198" t="s">
        <v>35</v>
      </c>
      <c r="B548" s="199"/>
      <c r="C548" s="199"/>
      <c r="D548" s="199"/>
      <c r="E548" s="199"/>
      <c r="F548" s="199"/>
      <c r="G548" s="199"/>
      <c r="H548" s="199"/>
      <c r="I548" s="199"/>
      <c r="J548" s="200" t="s">
        <v>400</v>
      </c>
      <c r="K548" s="201"/>
    </row>
    <row r="549" spans="1:11" x14ac:dyDescent="0.25">
      <c r="A549" s="196" t="s">
        <v>401</v>
      </c>
      <c r="B549" s="197"/>
      <c r="C549" s="141" t="s">
        <v>36</v>
      </c>
      <c r="D549" s="142"/>
      <c r="E549" s="142"/>
      <c r="F549" s="196" t="s">
        <v>402</v>
      </c>
      <c r="G549" s="197"/>
      <c r="H549" s="141" t="s">
        <v>36</v>
      </c>
      <c r="I549" s="142"/>
      <c r="J549" s="142"/>
      <c r="K549" s="142"/>
    </row>
    <row r="550" spans="1:11" x14ac:dyDescent="0.25">
      <c r="A550" s="141" t="s">
        <v>36</v>
      </c>
      <c r="B550" s="142"/>
      <c r="C550" s="141" t="s">
        <v>36</v>
      </c>
      <c r="D550" s="142"/>
      <c r="E550" s="142"/>
      <c r="F550" s="141" t="s">
        <v>36</v>
      </c>
      <c r="G550" s="142"/>
      <c r="H550" s="141" t="s">
        <v>36</v>
      </c>
      <c r="I550" s="142"/>
      <c r="J550" s="142"/>
      <c r="K550" s="142"/>
    </row>
    <row r="552" spans="1:11" x14ac:dyDescent="0.25">
      <c r="A552" s="139" t="s">
        <v>36</v>
      </c>
      <c r="B552" s="140"/>
      <c r="C552" s="141" t="s">
        <v>36</v>
      </c>
      <c r="D552" s="142"/>
      <c r="E552" s="142"/>
      <c r="F552" s="139" t="s">
        <v>36</v>
      </c>
      <c r="G552" s="140"/>
      <c r="H552" s="141" t="s">
        <v>36</v>
      </c>
      <c r="I552" s="142"/>
      <c r="J552" s="142"/>
      <c r="K552" s="142"/>
    </row>
    <row r="553" spans="1:11" x14ac:dyDescent="0.25">
      <c r="A553" s="202" t="s">
        <v>403</v>
      </c>
      <c r="B553" s="203"/>
      <c r="C553" s="203"/>
      <c r="D553" s="203"/>
      <c r="E553" s="203"/>
      <c r="F553" s="202" t="s">
        <v>403</v>
      </c>
      <c r="G553" s="203"/>
      <c r="H553" s="203"/>
      <c r="I553" s="203"/>
      <c r="J553" s="203"/>
      <c r="K553" s="203"/>
    </row>
    <row r="554" spans="1:11" ht="15.6" x14ac:dyDescent="0.3">
      <c r="A554" s="204" t="s">
        <v>439</v>
      </c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</row>
    <row r="555" spans="1:11" x14ac:dyDescent="0.25">
      <c r="A555" s="206" t="s">
        <v>440</v>
      </c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</row>
    <row r="556" spans="1:11" x14ac:dyDescent="0.25">
      <c r="A556" s="194" t="s">
        <v>38</v>
      </c>
      <c r="B556" s="195"/>
      <c r="C556" s="195"/>
      <c r="D556" s="195"/>
      <c r="E556" s="195"/>
      <c r="F556" s="195"/>
      <c r="G556" s="195"/>
      <c r="H556" s="195"/>
      <c r="I556" s="195"/>
      <c r="J556" s="195"/>
      <c r="K556" s="195"/>
    </row>
    <row r="557" spans="1:11" x14ac:dyDescent="0.25">
      <c r="A557" s="223" t="s">
        <v>39</v>
      </c>
      <c r="B557" s="223" t="s">
        <v>40</v>
      </c>
      <c r="C557" s="223" t="s">
        <v>41</v>
      </c>
      <c r="D557" s="223" t="s">
        <v>42</v>
      </c>
      <c r="E557" s="224" t="s">
        <v>43</v>
      </c>
      <c r="F557" s="225"/>
      <c r="G557" s="224" t="s">
        <v>44</v>
      </c>
      <c r="H557" s="226"/>
      <c r="I557" s="225"/>
      <c r="J557" s="227" t="s">
        <v>45</v>
      </c>
      <c r="K557" s="228"/>
    </row>
    <row r="558" spans="1:11" ht="19.2" x14ac:dyDescent="0.25">
      <c r="A558" s="185"/>
      <c r="B558" s="185"/>
      <c r="C558" s="185"/>
      <c r="D558" s="185"/>
      <c r="E558" s="92" t="s">
        <v>46</v>
      </c>
      <c r="F558" s="92" t="s">
        <v>47</v>
      </c>
      <c r="G558" s="223" t="s">
        <v>46</v>
      </c>
      <c r="H558" s="223" t="s">
        <v>48</v>
      </c>
      <c r="I558" s="92" t="s">
        <v>47</v>
      </c>
      <c r="J558" s="192"/>
      <c r="K558" s="193"/>
    </row>
    <row r="559" spans="1:11" ht="28.8" x14ac:dyDescent="0.25">
      <c r="A559" s="186"/>
      <c r="B559" s="186"/>
      <c r="C559" s="186"/>
      <c r="D559" s="186"/>
      <c r="E559" s="92" t="s">
        <v>48</v>
      </c>
      <c r="F559" s="92" t="s">
        <v>49</v>
      </c>
      <c r="G559" s="186"/>
      <c r="H559" s="186"/>
      <c r="I559" s="92" t="s">
        <v>49</v>
      </c>
      <c r="J559" s="92" t="s">
        <v>50</v>
      </c>
      <c r="K559" s="92" t="s">
        <v>46</v>
      </c>
    </row>
    <row r="560" spans="1:11" x14ac:dyDescent="0.25">
      <c r="A560" s="92">
        <v>1</v>
      </c>
      <c r="B560" s="93">
        <v>2</v>
      </c>
      <c r="C560" s="93">
        <v>3</v>
      </c>
      <c r="D560" s="93">
        <v>4</v>
      </c>
      <c r="E560" s="93">
        <v>5</v>
      </c>
      <c r="F560" s="93">
        <v>6</v>
      </c>
      <c r="G560" s="93">
        <v>7</v>
      </c>
      <c r="H560" s="93">
        <v>8</v>
      </c>
      <c r="I560" s="93">
        <v>9</v>
      </c>
      <c r="J560" s="93">
        <v>10</v>
      </c>
      <c r="K560" s="93">
        <v>11</v>
      </c>
    </row>
    <row r="561" spans="1:11" ht="33" customHeight="1" x14ac:dyDescent="0.25">
      <c r="A561" s="217" t="s">
        <v>441</v>
      </c>
      <c r="B561" s="218"/>
      <c r="C561" s="218"/>
      <c r="D561" s="218"/>
      <c r="E561" s="218"/>
      <c r="F561" s="218"/>
      <c r="G561" s="218"/>
      <c r="H561" s="218"/>
      <c r="I561" s="218"/>
      <c r="J561" s="218"/>
      <c r="K561" s="218"/>
    </row>
    <row r="562" spans="1:11" x14ac:dyDescent="0.25">
      <c r="A562" s="219" t="s">
        <v>51</v>
      </c>
      <c r="B562" s="220" t="s">
        <v>229</v>
      </c>
      <c r="C562" s="220" t="s">
        <v>230</v>
      </c>
      <c r="D562" s="94">
        <v>1</v>
      </c>
      <c r="E562" s="94">
        <v>7493.69</v>
      </c>
      <c r="F562" s="94">
        <v>2716.15</v>
      </c>
      <c r="G562" s="221">
        <v>7494</v>
      </c>
      <c r="H562" s="221">
        <v>1013</v>
      </c>
      <c r="I562" s="94">
        <v>2716</v>
      </c>
      <c r="J562" s="221">
        <v>4.21</v>
      </c>
      <c r="K562" s="221">
        <v>4.21</v>
      </c>
    </row>
    <row r="563" spans="1:11" ht="93.6" customHeight="1" x14ac:dyDescent="0.25">
      <c r="A563" s="146"/>
      <c r="B563" s="148"/>
      <c r="C563" s="148"/>
      <c r="D563" s="95" t="s">
        <v>231</v>
      </c>
      <c r="E563" s="94">
        <v>1013.45</v>
      </c>
      <c r="F563" s="94">
        <v>1002.05</v>
      </c>
      <c r="G563" s="161"/>
      <c r="H563" s="161"/>
      <c r="I563" s="94">
        <v>1002</v>
      </c>
      <c r="J563" s="161"/>
      <c r="K563" s="161"/>
    </row>
    <row r="564" spans="1:11" x14ac:dyDescent="0.25">
      <c r="A564" s="219" t="s">
        <v>52</v>
      </c>
      <c r="B564" s="220" t="s">
        <v>232</v>
      </c>
      <c r="C564" s="220" t="s">
        <v>233</v>
      </c>
      <c r="D564" s="94">
        <v>3.5000000000000003E-2</v>
      </c>
      <c r="E564" s="94">
        <v>2784.82</v>
      </c>
      <c r="F564" s="100"/>
      <c r="G564" s="221">
        <v>97</v>
      </c>
      <c r="H564" s="229"/>
      <c r="I564" s="100"/>
      <c r="J564" s="229"/>
      <c r="K564" s="229"/>
    </row>
    <row r="565" spans="1:11" x14ac:dyDescent="0.25">
      <c r="A565" s="146"/>
      <c r="B565" s="148"/>
      <c r="C565" s="148"/>
      <c r="D565" s="95" t="s">
        <v>57</v>
      </c>
      <c r="E565" s="100"/>
      <c r="F565" s="100"/>
      <c r="G565" s="161"/>
      <c r="H565" s="152"/>
      <c r="I565" s="100"/>
      <c r="J565" s="152"/>
      <c r="K565" s="152"/>
    </row>
    <row r="566" spans="1:11" ht="32.4" customHeight="1" x14ac:dyDescent="0.25">
      <c r="A566" s="131" t="s">
        <v>442</v>
      </c>
      <c r="B566" s="132"/>
      <c r="C566" s="132"/>
      <c r="D566" s="132"/>
      <c r="E566" s="132"/>
      <c r="F566" s="133">
        <v>7591</v>
      </c>
      <c r="G566" s="222"/>
      <c r="H566" s="96">
        <v>1013</v>
      </c>
      <c r="I566" s="96">
        <v>2716</v>
      </c>
      <c r="J566" s="97" t="s">
        <v>36</v>
      </c>
      <c r="K566" s="96">
        <v>4.21</v>
      </c>
    </row>
    <row r="567" spans="1:11" x14ac:dyDescent="0.25">
      <c r="A567" s="135" t="s">
        <v>36</v>
      </c>
      <c r="B567" s="136"/>
      <c r="C567" s="136"/>
      <c r="D567" s="136"/>
      <c r="E567" s="136"/>
      <c r="F567" s="136"/>
      <c r="G567" s="136"/>
      <c r="H567" s="136"/>
      <c r="I567" s="98">
        <v>1002</v>
      </c>
      <c r="J567" s="135" t="s">
        <v>36</v>
      </c>
      <c r="K567" s="136"/>
    </row>
    <row r="569" spans="1:11" x14ac:dyDescent="0.25">
      <c r="A569" s="211" t="s">
        <v>36</v>
      </c>
      <c r="B569" s="212"/>
      <c r="C569" s="211" t="s">
        <v>406</v>
      </c>
      <c r="D569" s="212"/>
      <c r="E569" s="99" t="s">
        <v>36</v>
      </c>
      <c r="F569" s="213">
        <v>7591</v>
      </c>
      <c r="G569" s="216"/>
      <c r="H569" s="211" t="s">
        <v>36</v>
      </c>
      <c r="I569" s="215"/>
      <c r="J569" s="215"/>
      <c r="K569" s="212"/>
    </row>
    <row r="570" spans="1:11" x14ac:dyDescent="0.25">
      <c r="A570" s="211" t="s">
        <v>36</v>
      </c>
      <c r="B570" s="212"/>
      <c r="C570" s="211" t="s">
        <v>407</v>
      </c>
      <c r="D570" s="212"/>
      <c r="E570" s="99" t="s">
        <v>36</v>
      </c>
      <c r="F570" s="213">
        <v>3862</v>
      </c>
      <c r="G570" s="216"/>
      <c r="H570" s="211" t="s">
        <v>36</v>
      </c>
      <c r="I570" s="215"/>
      <c r="J570" s="215"/>
      <c r="K570" s="212"/>
    </row>
    <row r="571" spans="1:11" x14ac:dyDescent="0.25">
      <c r="A571" s="211" t="s">
        <v>36</v>
      </c>
      <c r="B571" s="212"/>
      <c r="C571" s="211" t="s">
        <v>408</v>
      </c>
      <c r="D571" s="212"/>
      <c r="E571" s="99" t="s">
        <v>36</v>
      </c>
      <c r="F571" s="213">
        <v>3765</v>
      </c>
      <c r="G571" s="216"/>
      <c r="H571" s="211" t="s">
        <v>36</v>
      </c>
      <c r="I571" s="215"/>
      <c r="J571" s="215"/>
      <c r="K571" s="212"/>
    </row>
    <row r="572" spans="1:11" x14ac:dyDescent="0.25">
      <c r="A572" s="211" t="s">
        <v>36</v>
      </c>
      <c r="B572" s="212"/>
      <c r="C572" s="211" t="s">
        <v>419</v>
      </c>
      <c r="D572" s="212"/>
      <c r="E572" s="99" t="s">
        <v>36</v>
      </c>
      <c r="F572" s="213">
        <v>97</v>
      </c>
      <c r="G572" s="216"/>
      <c r="H572" s="211" t="s">
        <v>36</v>
      </c>
      <c r="I572" s="215"/>
      <c r="J572" s="215"/>
      <c r="K572" s="212"/>
    </row>
    <row r="573" spans="1:11" x14ac:dyDescent="0.25">
      <c r="A573" s="211" t="s">
        <v>36</v>
      </c>
      <c r="B573" s="212"/>
      <c r="C573" s="211" t="s">
        <v>409</v>
      </c>
      <c r="D573" s="212"/>
      <c r="E573" s="99" t="s">
        <v>36</v>
      </c>
      <c r="F573" s="213">
        <v>1013</v>
      </c>
      <c r="G573" s="216"/>
      <c r="H573" s="211" t="s">
        <v>36</v>
      </c>
      <c r="I573" s="215"/>
      <c r="J573" s="215"/>
      <c r="K573" s="212"/>
    </row>
    <row r="574" spans="1:11" x14ac:dyDescent="0.25">
      <c r="A574" s="211" t="s">
        <v>36</v>
      </c>
      <c r="B574" s="212"/>
      <c r="C574" s="211" t="s">
        <v>410</v>
      </c>
      <c r="D574" s="212"/>
      <c r="E574" s="99" t="s">
        <v>36</v>
      </c>
      <c r="F574" s="213">
        <v>2716</v>
      </c>
      <c r="G574" s="216"/>
      <c r="H574" s="211" t="s">
        <v>36</v>
      </c>
      <c r="I574" s="215"/>
      <c r="J574" s="215"/>
      <c r="K574" s="212"/>
    </row>
    <row r="575" spans="1:11" x14ac:dyDescent="0.25">
      <c r="A575" s="211" t="s">
        <v>36</v>
      </c>
      <c r="B575" s="212"/>
      <c r="C575" s="211" t="s">
        <v>411</v>
      </c>
      <c r="D575" s="212"/>
      <c r="E575" s="99" t="s">
        <v>36</v>
      </c>
      <c r="F575" s="213">
        <v>1002</v>
      </c>
      <c r="G575" s="216"/>
      <c r="H575" s="211" t="s">
        <v>36</v>
      </c>
      <c r="I575" s="215"/>
      <c r="J575" s="215"/>
      <c r="K575" s="212"/>
    </row>
    <row r="576" spans="1:11" x14ac:dyDescent="0.25">
      <c r="A576" s="211" t="s">
        <v>36</v>
      </c>
      <c r="B576" s="212"/>
      <c r="C576" s="211" t="s">
        <v>412</v>
      </c>
      <c r="D576" s="212"/>
      <c r="E576" s="99" t="s">
        <v>36</v>
      </c>
      <c r="F576" s="213">
        <v>2680</v>
      </c>
      <c r="G576" s="214"/>
      <c r="H576" s="211" t="s">
        <v>36</v>
      </c>
      <c r="I576" s="215"/>
      <c r="J576" s="215"/>
      <c r="K576" s="212"/>
    </row>
    <row r="577" spans="1:11" x14ac:dyDescent="0.25">
      <c r="A577" s="211" t="s">
        <v>36</v>
      </c>
      <c r="B577" s="212"/>
      <c r="C577" s="211" t="s">
        <v>413</v>
      </c>
      <c r="D577" s="212"/>
      <c r="E577" s="99" t="s">
        <v>36</v>
      </c>
      <c r="F577" s="213">
        <v>1310</v>
      </c>
      <c r="G577" s="214"/>
      <c r="H577" s="211" t="s">
        <v>36</v>
      </c>
      <c r="I577" s="215"/>
      <c r="J577" s="215"/>
      <c r="K577" s="212"/>
    </row>
    <row r="578" spans="1:11" x14ac:dyDescent="0.25">
      <c r="A578" s="211" t="s">
        <v>36</v>
      </c>
      <c r="B578" s="212"/>
      <c r="C578" s="211" t="s">
        <v>414</v>
      </c>
      <c r="D578" s="212"/>
      <c r="E578" s="99" t="s">
        <v>36</v>
      </c>
      <c r="F578" s="213">
        <v>11581</v>
      </c>
      <c r="G578" s="214"/>
      <c r="H578" s="211" t="s">
        <v>36</v>
      </c>
      <c r="I578" s="215"/>
      <c r="J578" s="215"/>
      <c r="K578" s="212"/>
    </row>
    <row r="579" spans="1:11" x14ac:dyDescent="0.25">
      <c r="A579" s="211" t="s">
        <v>36</v>
      </c>
      <c r="B579" s="212"/>
      <c r="C579" s="211" t="s">
        <v>415</v>
      </c>
      <c r="D579" s="212"/>
      <c r="E579" s="99" t="s">
        <v>416</v>
      </c>
      <c r="F579" s="213">
        <v>2085</v>
      </c>
      <c r="G579" s="214"/>
      <c r="H579" s="211" t="s">
        <v>36</v>
      </c>
      <c r="I579" s="215"/>
      <c r="J579" s="215"/>
      <c r="K579" s="212"/>
    </row>
    <row r="580" spans="1:11" x14ac:dyDescent="0.25">
      <c r="A580" s="211" t="s">
        <v>36</v>
      </c>
      <c r="B580" s="212"/>
      <c r="C580" s="211" t="s">
        <v>417</v>
      </c>
      <c r="D580" s="212"/>
      <c r="E580" s="99" t="s">
        <v>36</v>
      </c>
      <c r="F580" s="213">
        <v>13666</v>
      </c>
      <c r="G580" s="214"/>
      <c r="H580" s="211" t="s">
        <v>36</v>
      </c>
      <c r="I580" s="215"/>
      <c r="J580" s="215"/>
      <c r="K580" s="212"/>
    </row>
    <row r="581" spans="1:11" ht="46.8" customHeight="1" x14ac:dyDescent="0.25">
      <c r="A581" s="217" t="s">
        <v>531</v>
      </c>
      <c r="B581" s="218"/>
      <c r="C581" s="218"/>
      <c r="D581" s="218"/>
      <c r="E581" s="218"/>
      <c r="F581" s="218"/>
      <c r="G581" s="218"/>
      <c r="H581" s="218"/>
      <c r="I581" s="218"/>
      <c r="J581" s="218"/>
      <c r="K581" s="218"/>
    </row>
    <row r="582" spans="1:11" x14ac:dyDescent="0.25">
      <c r="A582" s="219" t="s">
        <v>53</v>
      </c>
      <c r="B582" s="220" t="s">
        <v>234</v>
      </c>
      <c r="C582" s="220" t="s">
        <v>235</v>
      </c>
      <c r="D582" s="94">
        <v>1</v>
      </c>
      <c r="E582" s="94">
        <v>17918.37</v>
      </c>
      <c r="F582" s="94">
        <v>12738.34</v>
      </c>
      <c r="G582" s="221">
        <v>17918</v>
      </c>
      <c r="H582" s="221">
        <v>5069</v>
      </c>
      <c r="I582" s="94">
        <v>12738</v>
      </c>
      <c r="J582" s="221">
        <v>18.18</v>
      </c>
      <c r="K582" s="221">
        <v>18.18</v>
      </c>
    </row>
    <row r="583" spans="1:11" ht="132" customHeight="1" x14ac:dyDescent="0.25">
      <c r="A583" s="146"/>
      <c r="B583" s="148"/>
      <c r="C583" s="148"/>
      <c r="D583" s="95" t="s">
        <v>236</v>
      </c>
      <c r="E583" s="94">
        <v>5068.57</v>
      </c>
      <c r="F583" s="94">
        <v>4110.41</v>
      </c>
      <c r="G583" s="161"/>
      <c r="H583" s="161"/>
      <c r="I583" s="94">
        <v>4110</v>
      </c>
      <c r="J583" s="161"/>
      <c r="K583" s="161"/>
    </row>
    <row r="584" spans="1:11" x14ac:dyDescent="0.25">
      <c r="A584" s="219" t="s">
        <v>56</v>
      </c>
      <c r="B584" s="220" t="s">
        <v>237</v>
      </c>
      <c r="C584" s="220" t="s">
        <v>238</v>
      </c>
      <c r="D584" s="94">
        <v>88</v>
      </c>
      <c r="E584" s="94">
        <v>79.94</v>
      </c>
      <c r="F584" s="100"/>
      <c r="G584" s="221">
        <v>7035</v>
      </c>
      <c r="H584" s="229"/>
      <c r="I584" s="100"/>
      <c r="J584" s="229"/>
      <c r="K584" s="229"/>
    </row>
    <row r="585" spans="1:11" ht="41.4" customHeight="1" x14ac:dyDescent="0.25">
      <c r="A585" s="146"/>
      <c r="B585" s="148"/>
      <c r="C585" s="148"/>
      <c r="D585" s="95" t="s">
        <v>68</v>
      </c>
      <c r="E585" s="100"/>
      <c r="F585" s="100"/>
      <c r="G585" s="161"/>
      <c r="H585" s="152"/>
      <c r="I585" s="100"/>
      <c r="J585" s="152"/>
      <c r="K585" s="152"/>
    </row>
    <row r="586" spans="1:11" ht="42.6" customHeight="1" x14ac:dyDescent="0.25">
      <c r="A586" s="131" t="s">
        <v>532</v>
      </c>
      <c r="B586" s="132"/>
      <c r="C586" s="132"/>
      <c r="D586" s="132"/>
      <c r="E586" s="132"/>
      <c r="F586" s="133">
        <v>24953</v>
      </c>
      <c r="G586" s="222"/>
      <c r="H586" s="96">
        <v>5069</v>
      </c>
      <c r="I586" s="96">
        <v>12738</v>
      </c>
      <c r="J586" s="97" t="s">
        <v>36</v>
      </c>
      <c r="K586" s="96">
        <v>18.18</v>
      </c>
    </row>
    <row r="587" spans="1:11" x14ac:dyDescent="0.25">
      <c r="A587" s="135" t="s">
        <v>36</v>
      </c>
      <c r="B587" s="136"/>
      <c r="C587" s="136"/>
      <c r="D587" s="136"/>
      <c r="E587" s="136"/>
      <c r="F587" s="136"/>
      <c r="G587" s="136"/>
      <c r="H587" s="136"/>
      <c r="I587" s="98">
        <v>4110</v>
      </c>
      <c r="J587" s="135" t="s">
        <v>36</v>
      </c>
      <c r="K587" s="136"/>
    </row>
    <row r="589" spans="1:11" x14ac:dyDescent="0.25">
      <c r="A589" s="211" t="s">
        <v>36</v>
      </c>
      <c r="B589" s="212"/>
      <c r="C589" s="211" t="s">
        <v>406</v>
      </c>
      <c r="D589" s="212"/>
      <c r="E589" s="99" t="s">
        <v>36</v>
      </c>
      <c r="F589" s="213">
        <v>24953</v>
      </c>
      <c r="G589" s="216"/>
      <c r="H589" s="211" t="s">
        <v>36</v>
      </c>
      <c r="I589" s="215"/>
      <c r="J589" s="215"/>
      <c r="K589" s="212"/>
    </row>
    <row r="590" spans="1:11" x14ac:dyDescent="0.25">
      <c r="A590" s="211" t="s">
        <v>36</v>
      </c>
      <c r="B590" s="212"/>
      <c r="C590" s="211" t="s">
        <v>407</v>
      </c>
      <c r="D590" s="212"/>
      <c r="E590" s="99" t="s">
        <v>36</v>
      </c>
      <c r="F590" s="213">
        <v>7146</v>
      </c>
      <c r="G590" s="216"/>
      <c r="H590" s="211" t="s">
        <v>36</v>
      </c>
      <c r="I590" s="215"/>
      <c r="J590" s="215"/>
      <c r="K590" s="212"/>
    </row>
    <row r="591" spans="1:11" x14ac:dyDescent="0.25">
      <c r="A591" s="211" t="s">
        <v>36</v>
      </c>
      <c r="B591" s="212"/>
      <c r="C591" s="211" t="s">
        <v>408</v>
      </c>
      <c r="D591" s="212"/>
      <c r="E591" s="99" t="s">
        <v>36</v>
      </c>
      <c r="F591" s="213">
        <v>111</v>
      </c>
      <c r="G591" s="216"/>
      <c r="H591" s="211" t="s">
        <v>36</v>
      </c>
      <c r="I591" s="215"/>
      <c r="J591" s="215"/>
      <c r="K591" s="212"/>
    </row>
    <row r="592" spans="1:11" x14ac:dyDescent="0.25">
      <c r="A592" s="211" t="s">
        <v>36</v>
      </c>
      <c r="B592" s="212"/>
      <c r="C592" s="211" t="s">
        <v>419</v>
      </c>
      <c r="D592" s="212"/>
      <c r="E592" s="99" t="s">
        <v>36</v>
      </c>
      <c r="F592" s="213">
        <v>7035</v>
      </c>
      <c r="G592" s="216"/>
      <c r="H592" s="211" t="s">
        <v>36</v>
      </c>
      <c r="I592" s="215"/>
      <c r="J592" s="215"/>
      <c r="K592" s="212"/>
    </row>
    <row r="593" spans="1:11" x14ac:dyDescent="0.25">
      <c r="A593" s="211" t="s">
        <v>36</v>
      </c>
      <c r="B593" s="212"/>
      <c r="C593" s="211" t="s">
        <v>409</v>
      </c>
      <c r="D593" s="212"/>
      <c r="E593" s="99" t="s">
        <v>36</v>
      </c>
      <c r="F593" s="213">
        <v>5069</v>
      </c>
      <c r="G593" s="216"/>
      <c r="H593" s="211" t="s">
        <v>36</v>
      </c>
      <c r="I593" s="215"/>
      <c r="J593" s="215"/>
      <c r="K593" s="212"/>
    </row>
    <row r="594" spans="1:11" x14ac:dyDescent="0.25">
      <c r="A594" s="211" t="s">
        <v>36</v>
      </c>
      <c r="B594" s="212"/>
      <c r="C594" s="211" t="s">
        <v>410</v>
      </c>
      <c r="D594" s="212"/>
      <c r="E594" s="99" t="s">
        <v>36</v>
      </c>
      <c r="F594" s="213">
        <v>12738</v>
      </c>
      <c r="G594" s="216"/>
      <c r="H594" s="211" t="s">
        <v>36</v>
      </c>
      <c r="I594" s="215"/>
      <c r="J594" s="215"/>
      <c r="K594" s="212"/>
    </row>
    <row r="595" spans="1:11" x14ac:dyDescent="0.25">
      <c r="A595" s="211" t="s">
        <v>36</v>
      </c>
      <c r="B595" s="212"/>
      <c r="C595" s="211" t="s">
        <v>411</v>
      </c>
      <c r="D595" s="212"/>
      <c r="E595" s="99" t="s">
        <v>36</v>
      </c>
      <c r="F595" s="213">
        <v>4110</v>
      </c>
      <c r="G595" s="214"/>
      <c r="H595" s="211" t="s">
        <v>36</v>
      </c>
      <c r="I595" s="215"/>
      <c r="J595" s="215"/>
      <c r="K595" s="212"/>
    </row>
    <row r="596" spans="1:11" x14ac:dyDescent="0.25">
      <c r="A596" s="211" t="s">
        <v>36</v>
      </c>
      <c r="B596" s="212"/>
      <c r="C596" s="211" t="s">
        <v>412</v>
      </c>
      <c r="D596" s="212"/>
      <c r="E596" s="99" t="s">
        <v>36</v>
      </c>
      <c r="F596" s="213">
        <v>8904</v>
      </c>
      <c r="G596" s="214"/>
      <c r="H596" s="211" t="s">
        <v>36</v>
      </c>
      <c r="I596" s="215"/>
      <c r="J596" s="215"/>
      <c r="K596" s="212"/>
    </row>
    <row r="597" spans="1:11" x14ac:dyDescent="0.25">
      <c r="A597" s="211" t="s">
        <v>36</v>
      </c>
      <c r="B597" s="212"/>
      <c r="C597" s="211" t="s">
        <v>413</v>
      </c>
      <c r="D597" s="212"/>
      <c r="E597" s="99" t="s">
        <v>36</v>
      </c>
      <c r="F597" s="213">
        <v>4406</v>
      </c>
      <c r="G597" s="214"/>
      <c r="H597" s="211" t="s">
        <v>36</v>
      </c>
      <c r="I597" s="215"/>
      <c r="J597" s="215"/>
      <c r="K597" s="212"/>
    </row>
    <row r="598" spans="1:11" x14ac:dyDescent="0.25">
      <c r="A598" s="211" t="s">
        <v>36</v>
      </c>
      <c r="B598" s="212"/>
      <c r="C598" s="211" t="s">
        <v>414</v>
      </c>
      <c r="D598" s="212"/>
      <c r="E598" s="99" t="s">
        <v>36</v>
      </c>
      <c r="F598" s="213">
        <v>38263</v>
      </c>
      <c r="G598" s="214"/>
      <c r="H598" s="211" t="s">
        <v>36</v>
      </c>
      <c r="I598" s="215"/>
      <c r="J598" s="215"/>
      <c r="K598" s="212"/>
    </row>
    <row r="599" spans="1:11" x14ac:dyDescent="0.25">
      <c r="A599" s="211" t="s">
        <v>36</v>
      </c>
      <c r="B599" s="212"/>
      <c r="C599" s="211" t="s">
        <v>415</v>
      </c>
      <c r="D599" s="212"/>
      <c r="E599" s="99" t="s">
        <v>416</v>
      </c>
      <c r="F599" s="213">
        <v>6887</v>
      </c>
      <c r="G599" s="214"/>
      <c r="H599" s="211" t="s">
        <v>36</v>
      </c>
      <c r="I599" s="215"/>
      <c r="J599" s="215"/>
      <c r="K599" s="212"/>
    </row>
    <row r="600" spans="1:11" x14ac:dyDescent="0.25">
      <c r="A600" s="211" t="s">
        <v>36</v>
      </c>
      <c r="B600" s="212"/>
      <c r="C600" s="211" t="s">
        <v>417</v>
      </c>
      <c r="D600" s="212"/>
      <c r="E600" s="99" t="s">
        <v>36</v>
      </c>
      <c r="F600" s="213">
        <v>45150</v>
      </c>
      <c r="G600" s="214"/>
      <c r="H600" s="211" t="s">
        <v>36</v>
      </c>
      <c r="I600" s="215"/>
      <c r="J600" s="215"/>
      <c r="K600" s="212"/>
    </row>
    <row r="601" spans="1:11" x14ac:dyDescent="0.25">
      <c r="A601" s="217" t="s">
        <v>533</v>
      </c>
      <c r="B601" s="218"/>
      <c r="C601" s="218"/>
      <c r="D601" s="218"/>
      <c r="E601" s="218"/>
      <c r="F601" s="218"/>
      <c r="G601" s="218"/>
      <c r="H601" s="218"/>
      <c r="I601" s="218"/>
      <c r="J601" s="218"/>
      <c r="K601" s="218"/>
    </row>
    <row r="602" spans="1:11" x14ac:dyDescent="0.25">
      <c r="A602" s="219" t="s">
        <v>37</v>
      </c>
      <c r="B602" s="220" t="s">
        <v>239</v>
      </c>
      <c r="C602" s="220" t="s">
        <v>240</v>
      </c>
      <c r="D602" s="94">
        <v>1</v>
      </c>
      <c r="E602" s="94">
        <v>92249.81</v>
      </c>
      <c r="F602" s="94">
        <v>59614.59</v>
      </c>
      <c r="G602" s="221">
        <v>92250</v>
      </c>
      <c r="H602" s="221">
        <v>9172</v>
      </c>
      <c r="I602" s="94">
        <v>59615</v>
      </c>
      <c r="J602" s="221">
        <v>30.41</v>
      </c>
      <c r="K602" s="221">
        <v>30.41</v>
      </c>
    </row>
    <row r="603" spans="1:11" ht="116.4" customHeight="1" x14ac:dyDescent="0.25">
      <c r="A603" s="146"/>
      <c r="B603" s="148"/>
      <c r="C603" s="148"/>
      <c r="D603" s="95" t="s">
        <v>241</v>
      </c>
      <c r="E603" s="94">
        <v>9172.26</v>
      </c>
      <c r="F603" s="94">
        <v>18142.45</v>
      </c>
      <c r="G603" s="161"/>
      <c r="H603" s="161"/>
      <c r="I603" s="94">
        <v>18142</v>
      </c>
      <c r="J603" s="161"/>
      <c r="K603" s="161"/>
    </row>
    <row r="604" spans="1:11" ht="51.6" customHeight="1" x14ac:dyDescent="0.25">
      <c r="A604" s="131" t="s">
        <v>534</v>
      </c>
      <c r="B604" s="132"/>
      <c r="C604" s="132"/>
      <c r="D604" s="132"/>
      <c r="E604" s="132"/>
      <c r="F604" s="133">
        <v>92250</v>
      </c>
      <c r="G604" s="210"/>
      <c r="H604" s="96">
        <v>9172</v>
      </c>
      <c r="I604" s="96">
        <v>59615</v>
      </c>
      <c r="J604" s="97" t="s">
        <v>36</v>
      </c>
      <c r="K604" s="96">
        <v>30.41</v>
      </c>
    </row>
    <row r="605" spans="1:11" x14ac:dyDescent="0.25">
      <c r="A605" s="135" t="s">
        <v>36</v>
      </c>
      <c r="B605" s="136"/>
      <c r="C605" s="136"/>
      <c r="D605" s="136"/>
      <c r="E605" s="136"/>
      <c r="F605" s="136"/>
      <c r="G605" s="136"/>
      <c r="H605" s="136"/>
      <c r="I605" s="98">
        <v>18142</v>
      </c>
      <c r="J605" s="135" t="s">
        <v>36</v>
      </c>
      <c r="K605" s="136"/>
    </row>
    <row r="607" spans="1:11" x14ac:dyDescent="0.25">
      <c r="A607" s="211" t="s">
        <v>36</v>
      </c>
      <c r="B607" s="212"/>
      <c r="C607" s="211" t="s">
        <v>406</v>
      </c>
      <c r="D607" s="212"/>
      <c r="E607" s="99" t="s">
        <v>36</v>
      </c>
      <c r="F607" s="213">
        <v>92250</v>
      </c>
      <c r="G607" s="216"/>
      <c r="H607" s="211" t="s">
        <v>36</v>
      </c>
      <c r="I607" s="215"/>
      <c r="J607" s="215"/>
      <c r="K607" s="212"/>
    </row>
    <row r="608" spans="1:11" x14ac:dyDescent="0.25">
      <c r="A608" s="211" t="s">
        <v>36</v>
      </c>
      <c r="B608" s="212"/>
      <c r="C608" s="211" t="s">
        <v>407</v>
      </c>
      <c r="D608" s="212"/>
      <c r="E608" s="99" t="s">
        <v>36</v>
      </c>
      <c r="F608" s="213">
        <v>23463</v>
      </c>
      <c r="G608" s="216"/>
      <c r="H608" s="211" t="s">
        <v>36</v>
      </c>
      <c r="I608" s="215"/>
      <c r="J608" s="215"/>
      <c r="K608" s="212"/>
    </row>
    <row r="609" spans="1:11" x14ac:dyDescent="0.25">
      <c r="A609" s="211" t="s">
        <v>36</v>
      </c>
      <c r="B609" s="212"/>
      <c r="C609" s="211" t="s">
        <v>408</v>
      </c>
      <c r="D609" s="212"/>
      <c r="E609" s="99" t="s">
        <v>36</v>
      </c>
      <c r="F609" s="213">
        <v>23463</v>
      </c>
      <c r="G609" s="216"/>
      <c r="H609" s="211" t="s">
        <v>36</v>
      </c>
      <c r="I609" s="215"/>
      <c r="J609" s="215"/>
      <c r="K609" s="212"/>
    </row>
    <row r="610" spans="1:11" x14ac:dyDescent="0.25">
      <c r="A610" s="211" t="s">
        <v>36</v>
      </c>
      <c r="B610" s="212"/>
      <c r="C610" s="211" t="s">
        <v>409</v>
      </c>
      <c r="D610" s="212"/>
      <c r="E610" s="99" t="s">
        <v>36</v>
      </c>
      <c r="F610" s="213">
        <v>9172</v>
      </c>
      <c r="G610" s="216"/>
      <c r="H610" s="211" t="s">
        <v>36</v>
      </c>
      <c r="I610" s="215"/>
      <c r="J610" s="215"/>
      <c r="K610" s="212"/>
    </row>
    <row r="611" spans="1:11" x14ac:dyDescent="0.25">
      <c r="A611" s="211" t="s">
        <v>36</v>
      </c>
      <c r="B611" s="212"/>
      <c r="C611" s="211" t="s">
        <v>410</v>
      </c>
      <c r="D611" s="212"/>
      <c r="E611" s="99" t="s">
        <v>36</v>
      </c>
      <c r="F611" s="213">
        <v>59615</v>
      </c>
      <c r="G611" s="216"/>
      <c r="H611" s="211" t="s">
        <v>36</v>
      </c>
      <c r="I611" s="215"/>
      <c r="J611" s="215"/>
      <c r="K611" s="212"/>
    </row>
    <row r="612" spans="1:11" x14ac:dyDescent="0.25">
      <c r="A612" s="211" t="s">
        <v>36</v>
      </c>
      <c r="B612" s="212"/>
      <c r="C612" s="211" t="s">
        <v>411</v>
      </c>
      <c r="D612" s="212"/>
      <c r="E612" s="99" t="s">
        <v>36</v>
      </c>
      <c r="F612" s="213">
        <v>18142</v>
      </c>
      <c r="G612" s="216"/>
      <c r="H612" s="211" t="s">
        <v>36</v>
      </c>
      <c r="I612" s="215"/>
      <c r="J612" s="215"/>
      <c r="K612" s="212"/>
    </row>
    <row r="613" spans="1:11" x14ac:dyDescent="0.25">
      <c r="A613" s="211" t="s">
        <v>36</v>
      </c>
      <c r="B613" s="212"/>
      <c r="C613" s="211" t="s">
        <v>412</v>
      </c>
      <c r="D613" s="212"/>
      <c r="E613" s="99" t="s">
        <v>36</v>
      </c>
      <c r="F613" s="213">
        <v>36328</v>
      </c>
      <c r="G613" s="216"/>
      <c r="H613" s="211" t="s">
        <v>36</v>
      </c>
      <c r="I613" s="215"/>
      <c r="J613" s="215"/>
      <c r="K613" s="212"/>
    </row>
    <row r="614" spans="1:11" x14ac:dyDescent="0.25">
      <c r="A614" s="211" t="s">
        <v>36</v>
      </c>
      <c r="B614" s="212"/>
      <c r="C614" s="211" t="s">
        <v>413</v>
      </c>
      <c r="D614" s="212"/>
      <c r="E614" s="99" t="s">
        <v>36</v>
      </c>
      <c r="F614" s="213">
        <v>17754</v>
      </c>
      <c r="G614" s="214"/>
      <c r="H614" s="211" t="s">
        <v>36</v>
      </c>
      <c r="I614" s="215"/>
      <c r="J614" s="215"/>
      <c r="K614" s="212"/>
    </row>
    <row r="615" spans="1:11" x14ac:dyDescent="0.25">
      <c r="A615" s="211" t="s">
        <v>36</v>
      </c>
      <c r="B615" s="212"/>
      <c r="C615" s="211" t="s">
        <v>414</v>
      </c>
      <c r="D615" s="212"/>
      <c r="E615" s="99" t="s">
        <v>36</v>
      </c>
      <c r="F615" s="213">
        <v>146332</v>
      </c>
      <c r="G615" s="214"/>
      <c r="H615" s="211" t="s">
        <v>36</v>
      </c>
      <c r="I615" s="215"/>
      <c r="J615" s="215"/>
      <c r="K615" s="212"/>
    </row>
    <row r="616" spans="1:11" x14ac:dyDescent="0.25">
      <c r="A616" s="211" t="s">
        <v>36</v>
      </c>
      <c r="B616" s="212"/>
      <c r="C616" s="211" t="s">
        <v>415</v>
      </c>
      <c r="D616" s="212"/>
      <c r="E616" s="99" t="s">
        <v>416</v>
      </c>
      <c r="F616" s="213">
        <v>26340</v>
      </c>
      <c r="G616" s="214"/>
      <c r="H616" s="211" t="s">
        <v>36</v>
      </c>
      <c r="I616" s="215"/>
      <c r="J616" s="215"/>
      <c r="K616" s="212"/>
    </row>
    <row r="617" spans="1:11" x14ac:dyDescent="0.25">
      <c r="A617" s="211" t="s">
        <v>36</v>
      </c>
      <c r="B617" s="212"/>
      <c r="C617" s="211" t="s">
        <v>417</v>
      </c>
      <c r="D617" s="212"/>
      <c r="E617" s="99" t="s">
        <v>36</v>
      </c>
      <c r="F617" s="213">
        <v>172672</v>
      </c>
      <c r="G617" s="214"/>
      <c r="H617" s="211" t="s">
        <v>36</v>
      </c>
      <c r="I617" s="215"/>
      <c r="J617" s="215"/>
      <c r="K617" s="212"/>
    </row>
    <row r="618" spans="1:11" x14ac:dyDescent="0.25">
      <c r="A618" s="131" t="s">
        <v>437</v>
      </c>
      <c r="B618" s="132"/>
      <c r="C618" s="132"/>
      <c r="D618" s="132"/>
      <c r="E618" s="132"/>
      <c r="F618" s="133">
        <v>124794</v>
      </c>
      <c r="G618" s="210"/>
      <c r="H618" s="96">
        <v>15254</v>
      </c>
      <c r="I618" s="96">
        <v>75069</v>
      </c>
      <c r="J618" s="97" t="s">
        <v>36</v>
      </c>
      <c r="K618" s="96">
        <v>52.8</v>
      </c>
    </row>
    <row r="619" spans="1:11" x14ac:dyDescent="0.25">
      <c r="A619" s="135" t="s">
        <v>36</v>
      </c>
      <c r="B619" s="136"/>
      <c r="C619" s="136"/>
      <c r="D619" s="136"/>
      <c r="E619" s="136"/>
      <c r="F619" s="136"/>
      <c r="G619" s="136"/>
      <c r="H619" s="136"/>
      <c r="I619" s="98">
        <v>23254</v>
      </c>
      <c r="J619" s="135" t="s">
        <v>36</v>
      </c>
      <c r="K619" s="136"/>
    </row>
    <row r="621" spans="1:11" x14ac:dyDescent="0.25">
      <c r="A621" s="137" t="s">
        <v>438</v>
      </c>
      <c r="B621" s="138"/>
      <c r="C621" s="101" t="s">
        <v>36</v>
      </c>
      <c r="D621" s="139" t="s">
        <v>36</v>
      </c>
      <c r="E621" s="140"/>
      <c r="F621" s="140"/>
      <c r="G621" s="101" t="s">
        <v>36</v>
      </c>
      <c r="H621" s="141" t="s">
        <v>36</v>
      </c>
      <c r="I621" s="142"/>
      <c r="J621" s="142"/>
      <c r="K621" s="142"/>
    </row>
    <row r="623" spans="1:11" x14ac:dyDescent="0.25">
      <c r="A623" s="198" t="s">
        <v>35</v>
      </c>
      <c r="B623" s="199"/>
      <c r="C623" s="199"/>
      <c r="D623" s="199"/>
      <c r="E623" s="199"/>
      <c r="F623" s="199"/>
      <c r="G623" s="199"/>
      <c r="H623" s="199"/>
      <c r="I623" s="199"/>
      <c r="J623" s="200" t="s">
        <v>400</v>
      </c>
      <c r="K623" s="201"/>
    </row>
    <row r="624" spans="1:11" x14ac:dyDescent="0.25">
      <c r="A624" s="196" t="s">
        <v>401</v>
      </c>
      <c r="B624" s="197"/>
      <c r="C624" s="141" t="s">
        <v>36</v>
      </c>
      <c r="D624" s="142"/>
      <c r="E624" s="142"/>
      <c r="F624" s="196" t="s">
        <v>402</v>
      </c>
      <c r="G624" s="197"/>
      <c r="H624" s="141" t="s">
        <v>36</v>
      </c>
      <c r="I624" s="142"/>
      <c r="J624" s="142"/>
      <c r="K624" s="142"/>
    </row>
    <row r="625" spans="1:11" x14ac:dyDescent="0.25">
      <c r="A625" s="141" t="s">
        <v>36</v>
      </c>
      <c r="B625" s="142"/>
      <c r="C625" s="141" t="s">
        <v>36</v>
      </c>
      <c r="D625" s="142"/>
      <c r="E625" s="142"/>
      <c r="F625" s="141" t="s">
        <v>36</v>
      </c>
      <c r="G625" s="142"/>
      <c r="H625" s="141" t="s">
        <v>36</v>
      </c>
      <c r="I625" s="142"/>
      <c r="J625" s="142"/>
      <c r="K625" s="142"/>
    </row>
    <row r="627" spans="1:11" x14ac:dyDescent="0.25">
      <c r="A627" s="139" t="s">
        <v>36</v>
      </c>
      <c r="B627" s="140"/>
      <c r="C627" s="141" t="s">
        <v>36</v>
      </c>
      <c r="D627" s="142"/>
      <c r="E627" s="142"/>
      <c r="F627" s="139" t="s">
        <v>36</v>
      </c>
      <c r="G627" s="140"/>
      <c r="H627" s="141" t="s">
        <v>36</v>
      </c>
      <c r="I627" s="142"/>
      <c r="J627" s="142"/>
      <c r="K627" s="142"/>
    </row>
    <row r="628" spans="1:11" x14ac:dyDescent="0.25">
      <c r="A628" s="202" t="s">
        <v>403</v>
      </c>
      <c r="B628" s="203"/>
      <c r="C628" s="203"/>
      <c r="D628" s="203"/>
      <c r="E628" s="203"/>
      <c r="F628" s="202" t="s">
        <v>403</v>
      </c>
      <c r="G628" s="203"/>
      <c r="H628" s="203"/>
      <c r="I628" s="203"/>
      <c r="J628" s="203"/>
      <c r="K628" s="203"/>
    </row>
    <row r="629" spans="1:11" ht="15.6" x14ac:dyDescent="0.3">
      <c r="A629" s="204" t="s">
        <v>404</v>
      </c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</row>
    <row r="630" spans="1:11" x14ac:dyDescent="0.25">
      <c r="A630" s="206" t="s">
        <v>443</v>
      </c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</row>
    <row r="631" spans="1:11" x14ac:dyDescent="0.25">
      <c r="A631" s="194" t="s">
        <v>38</v>
      </c>
      <c r="B631" s="195"/>
      <c r="C631" s="195"/>
      <c r="D631" s="195"/>
      <c r="E631" s="195"/>
      <c r="F631" s="195"/>
      <c r="G631" s="195"/>
      <c r="H631" s="195"/>
      <c r="I631" s="195"/>
      <c r="J631" s="195"/>
      <c r="K631" s="195"/>
    </row>
    <row r="632" spans="1:11" x14ac:dyDescent="0.25">
      <c r="A632" s="223" t="s">
        <v>39</v>
      </c>
      <c r="B632" s="223" t="s">
        <v>40</v>
      </c>
      <c r="C632" s="223" t="s">
        <v>41</v>
      </c>
      <c r="D632" s="223" t="s">
        <v>42</v>
      </c>
      <c r="E632" s="224" t="s">
        <v>43</v>
      </c>
      <c r="F632" s="225"/>
      <c r="G632" s="224" t="s">
        <v>44</v>
      </c>
      <c r="H632" s="226"/>
      <c r="I632" s="225"/>
      <c r="J632" s="227" t="s">
        <v>45</v>
      </c>
      <c r="K632" s="228"/>
    </row>
    <row r="633" spans="1:11" ht="19.2" x14ac:dyDescent="0.25">
      <c r="A633" s="185"/>
      <c r="B633" s="185"/>
      <c r="C633" s="185"/>
      <c r="D633" s="185"/>
      <c r="E633" s="92" t="s">
        <v>46</v>
      </c>
      <c r="F633" s="92" t="s">
        <v>47</v>
      </c>
      <c r="G633" s="223" t="s">
        <v>46</v>
      </c>
      <c r="H633" s="223" t="s">
        <v>48</v>
      </c>
      <c r="I633" s="92" t="s">
        <v>47</v>
      </c>
      <c r="J633" s="192"/>
      <c r="K633" s="193"/>
    </row>
    <row r="634" spans="1:11" ht="28.8" x14ac:dyDescent="0.25">
      <c r="A634" s="186"/>
      <c r="B634" s="186"/>
      <c r="C634" s="186"/>
      <c r="D634" s="186"/>
      <c r="E634" s="92" t="s">
        <v>48</v>
      </c>
      <c r="F634" s="92" t="s">
        <v>49</v>
      </c>
      <c r="G634" s="186"/>
      <c r="H634" s="186"/>
      <c r="I634" s="92" t="s">
        <v>49</v>
      </c>
      <c r="J634" s="92" t="s">
        <v>50</v>
      </c>
      <c r="K634" s="92" t="s">
        <v>46</v>
      </c>
    </row>
    <row r="635" spans="1:11" x14ac:dyDescent="0.25">
      <c r="A635" s="92">
        <v>1</v>
      </c>
      <c r="B635" s="93">
        <v>2</v>
      </c>
      <c r="C635" s="93">
        <v>3</v>
      </c>
      <c r="D635" s="93">
        <v>4</v>
      </c>
      <c r="E635" s="93">
        <v>5</v>
      </c>
      <c r="F635" s="93">
        <v>6</v>
      </c>
      <c r="G635" s="93">
        <v>7</v>
      </c>
      <c r="H635" s="93">
        <v>8</v>
      </c>
      <c r="I635" s="93">
        <v>9</v>
      </c>
      <c r="J635" s="93">
        <v>10</v>
      </c>
      <c r="K635" s="93">
        <v>11</v>
      </c>
    </row>
    <row r="637" spans="1:11" x14ac:dyDescent="0.25">
      <c r="A637" s="208" t="s">
        <v>444</v>
      </c>
      <c r="B637" s="209"/>
      <c r="C637" s="209"/>
      <c r="D637" s="209"/>
      <c r="E637" s="209"/>
      <c r="F637" s="209"/>
      <c r="G637" s="209"/>
      <c r="H637" s="209"/>
      <c r="I637" s="209"/>
      <c r="J637" s="209"/>
      <c r="K637" s="209"/>
    </row>
    <row r="638" spans="1:11" x14ac:dyDescent="0.25">
      <c r="A638" s="217" t="s">
        <v>535</v>
      </c>
      <c r="B638" s="218"/>
      <c r="C638" s="218"/>
      <c r="D638" s="218"/>
      <c r="E638" s="218"/>
      <c r="F638" s="218"/>
      <c r="G638" s="218"/>
      <c r="H638" s="218"/>
      <c r="I638" s="218"/>
      <c r="J638" s="218"/>
      <c r="K638" s="218"/>
    </row>
    <row r="639" spans="1:11" x14ac:dyDescent="0.25">
      <c r="A639" s="219" t="s">
        <v>53</v>
      </c>
      <c r="B639" s="220" t="s">
        <v>322</v>
      </c>
      <c r="C639" s="220" t="s">
        <v>323</v>
      </c>
      <c r="D639" s="94">
        <v>1</v>
      </c>
      <c r="E639" s="94">
        <v>3041.82</v>
      </c>
      <c r="F639" s="94">
        <v>1206.47</v>
      </c>
      <c r="G639" s="221">
        <v>3042</v>
      </c>
      <c r="H639" s="221">
        <v>1794</v>
      </c>
      <c r="I639" s="94">
        <v>1206</v>
      </c>
      <c r="J639" s="221">
        <v>5.45</v>
      </c>
      <c r="K639" s="221">
        <v>5.45</v>
      </c>
    </row>
    <row r="640" spans="1:11" ht="72" customHeight="1" x14ac:dyDescent="0.25">
      <c r="A640" s="146"/>
      <c r="B640" s="148"/>
      <c r="C640" s="148"/>
      <c r="D640" s="95" t="s">
        <v>55</v>
      </c>
      <c r="E640" s="94">
        <v>1793.28</v>
      </c>
      <c r="F640" s="94">
        <v>364.62</v>
      </c>
      <c r="G640" s="161"/>
      <c r="H640" s="161"/>
      <c r="I640" s="94">
        <v>365</v>
      </c>
      <c r="J640" s="161"/>
      <c r="K640" s="161"/>
    </row>
    <row r="641" spans="1:11" x14ac:dyDescent="0.25">
      <c r="A641" s="131" t="s">
        <v>405</v>
      </c>
      <c r="B641" s="132"/>
      <c r="C641" s="132"/>
      <c r="D641" s="132"/>
      <c r="E641" s="132"/>
      <c r="F641" s="133">
        <v>3042</v>
      </c>
      <c r="G641" s="210"/>
      <c r="H641" s="96">
        <v>1794</v>
      </c>
      <c r="I641" s="96">
        <v>1206</v>
      </c>
      <c r="J641" s="97" t="s">
        <v>36</v>
      </c>
      <c r="K641" s="96">
        <v>5.45</v>
      </c>
    </row>
    <row r="642" spans="1:11" x14ac:dyDescent="0.25">
      <c r="A642" s="135" t="s">
        <v>36</v>
      </c>
      <c r="B642" s="136"/>
      <c r="C642" s="136"/>
      <c r="D642" s="136"/>
      <c r="E642" s="136"/>
      <c r="F642" s="136"/>
      <c r="G642" s="136"/>
      <c r="H642" s="136"/>
      <c r="I642" s="98">
        <v>365</v>
      </c>
      <c r="J642" s="135" t="s">
        <v>36</v>
      </c>
      <c r="K642" s="136"/>
    </row>
    <row r="644" spans="1:11" x14ac:dyDescent="0.25">
      <c r="A644" s="211" t="s">
        <v>36</v>
      </c>
      <c r="B644" s="212"/>
      <c r="C644" s="211" t="s">
        <v>406</v>
      </c>
      <c r="D644" s="212"/>
      <c r="E644" s="99" t="s">
        <v>36</v>
      </c>
      <c r="F644" s="213">
        <v>3042</v>
      </c>
      <c r="G644" s="216"/>
      <c r="H644" s="211" t="s">
        <v>36</v>
      </c>
      <c r="I644" s="215"/>
      <c r="J644" s="215"/>
      <c r="K644" s="212"/>
    </row>
    <row r="645" spans="1:11" x14ac:dyDescent="0.25">
      <c r="A645" s="211" t="s">
        <v>36</v>
      </c>
      <c r="B645" s="212"/>
      <c r="C645" s="211" t="s">
        <v>407</v>
      </c>
      <c r="D645" s="212"/>
      <c r="E645" s="99" t="s">
        <v>36</v>
      </c>
      <c r="F645" s="213">
        <v>42</v>
      </c>
      <c r="G645" s="216"/>
      <c r="H645" s="211" t="s">
        <v>36</v>
      </c>
      <c r="I645" s="215"/>
      <c r="J645" s="215"/>
      <c r="K645" s="212"/>
    </row>
    <row r="646" spans="1:11" x14ac:dyDescent="0.25">
      <c r="A646" s="211" t="s">
        <v>36</v>
      </c>
      <c r="B646" s="212"/>
      <c r="C646" s="211" t="s">
        <v>408</v>
      </c>
      <c r="D646" s="212"/>
      <c r="E646" s="99" t="s">
        <v>36</v>
      </c>
      <c r="F646" s="213">
        <v>42</v>
      </c>
      <c r="G646" s="216"/>
      <c r="H646" s="211" t="s">
        <v>36</v>
      </c>
      <c r="I646" s="215"/>
      <c r="J646" s="215"/>
      <c r="K646" s="212"/>
    </row>
    <row r="647" spans="1:11" x14ac:dyDescent="0.25">
      <c r="A647" s="211" t="s">
        <v>36</v>
      </c>
      <c r="B647" s="212"/>
      <c r="C647" s="211" t="s">
        <v>409</v>
      </c>
      <c r="D647" s="212"/>
      <c r="E647" s="99" t="s">
        <v>36</v>
      </c>
      <c r="F647" s="213">
        <v>1794</v>
      </c>
      <c r="G647" s="216"/>
      <c r="H647" s="211" t="s">
        <v>36</v>
      </c>
      <c r="I647" s="215"/>
      <c r="J647" s="215"/>
      <c r="K647" s="212"/>
    </row>
    <row r="648" spans="1:11" x14ac:dyDescent="0.25">
      <c r="A648" s="211" t="s">
        <v>36</v>
      </c>
      <c r="B648" s="212"/>
      <c r="C648" s="211" t="s">
        <v>410</v>
      </c>
      <c r="D648" s="212"/>
      <c r="E648" s="99" t="s">
        <v>36</v>
      </c>
      <c r="F648" s="213">
        <v>1206</v>
      </c>
      <c r="G648" s="216"/>
      <c r="H648" s="211" t="s">
        <v>36</v>
      </c>
      <c r="I648" s="215"/>
      <c r="J648" s="215"/>
      <c r="K648" s="212"/>
    </row>
    <row r="649" spans="1:11" x14ac:dyDescent="0.25">
      <c r="A649" s="211" t="s">
        <v>36</v>
      </c>
      <c r="B649" s="212"/>
      <c r="C649" s="211" t="s">
        <v>411</v>
      </c>
      <c r="D649" s="212"/>
      <c r="E649" s="99" t="s">
        <v>36</v>
      </c>
      <c r="F649" s="213">
        <v>365</v>
      </c>
      <c r="G649" s="216"/>
      <c r="H649" s="211" t="s">
        <v>36</v>
      </c>
      <c r="I649" s="215"/>
      <c r="J649" s="215"/>
      <c r="K649" s="212"/>
    </row>
    <row r="650" spans="1:11" x14ac:dyDescent="0.25">
      <c r="A650" s="211" t="s">
        <v>36</v>
      </c>
      <c r="B650" s="212"/>
      <c r="C650" s="211" t="s">
        <v>412</v>
      </c>
      <c r="D650" s="212"/>
      <c r="E650" s="99" t="s">
        <v>36</v>
      </c>
      <c r="F650" s="213">
        <v>1922</v>
      </c>
      <c r="G650" s="216"/>
      <c r="H650" s="211" t="s">
        <v>36</v>
      </c>
      <c r="I650" s="215"/>
      <c r="J650" s="215"/>
      <c r="K650" s="212"/>
    </row>
    <row r="651" spans="1:11" x14ac:dyDescent="0.25">
      <c r="A651" s="211" t="s">
        <v>36</v>
      </c>
      <c r="B651" s="212"/>
      <c r="C651" s="211" t="s">
        <v>413</v>
      </c>
      <c r="D651" s="212"/>
      <c r="E651" s="99" t="s">
        <v>36</v>
      </c>
      <c r="F651" s="213">
        <v>1123</v>
      </c>
      <c r="G651" s="214"/>
      <c r="H651" s="211" t="s">
        <v>36</v>
      </c>
      <c r="I651" s="215"/>
      <c r="J651" s="215"/>
      <c r="K651" s="212"/>
    </row>
    <row r="652" spans="1:11" x14ac:dyDescent="0.25">
      <c r="A652" s="211" t="s">
        <v>36</v>
      </c>
      <c r="B652" s="212"/>
      <c r="C652" s="211" t="s">
        <v>414</v>
      </c>
      <c r="D652" s="212"/>
      <c r="E652" s="99" t="s">
        <v>36</v>
      </c>
      <c r="F652" s="213">
        <v>6087</v>
      </c>
      <c r="G652" s="214"/>
      <c r="H652" s="211" t="s">
        <v>36</v>
      </c>
      <c r="I652" s="215"/>
      <c r="J652" s="215"/>
      <c r="K652" s="212"/>
    </row>
    <row r="653" spans="1:11" x14ac:dyDescent="0.25">
      <c r="A653" s="211" t="s">
        <v>36</v>
      </c>
      <c r="B653" s="212"/>
      <c r="C653" s="211" t="s">
        <v>415</v>
      </c>
      <c r="D653" s="212"/>
      <c r="E653" s="99" t="s">
        <v>416</v>
      </c>
      <c r="F653" s="213">
        <v>1096</v>
      </c>
      <c r="G653" s="214"/>
      <c r="H653" s="211" t="s">
        <v>36</v>
      </c>
      <c r="I653" s="215"/>
      <c r="J653" s="215"/>
      <c r="K653" s="212"/>
    </row>
    <row r="654" spans="1:11" x14ac:dyDescent="0.25">
      <c r="A654" s="211" t="s">
        <v>36</v>
      </c>
      <c r="B654" s="212"/>
      <c r="C654" s="211" t="s">
        <v>417</v>
      </c>
      <c r="D654" s="212"/>
      <c r="E654" s="99" t="s">
        <v>36</v>
      </c>
      <c r="F654" s="213">
        <v>7183</v>
      </c>
      <c r="G654" s="214"/>
      <c r="H654" s="211" t="s">
        <v>36</v>
      </c>
      <c r="I654" s="215"/>
      <c r="J654" s="215"/>
      <c r="K654" s="212"/>
    </row>
    <row r="655" spans="1:11" x14ac:dyDescent="0.25">
      <c r="A655" s="217">
        <v>2</v>
      </c>
      <c r="B655" s="218"/>
      <c r="C655" s="218"/>
      <c r="D655" s="218"/>
      <c r="E655" s="218"/>
      <c r="F655" s="218"/>
      <c r="G655" s="218"/>
      <c r="H655" s="218"/>
      <c r="I655" s="218"/>
      <c r="J655" s="218"/>
      <c r="K655" s="218"/>
    </row>
    <row r="656" spans="1:11" x14ac:dyDescent="0.25">
      <c r="A656" s="219" t="s">
        <v>56</v>
      </c>
      <c r="B656" s="220" t="s">
        <v>324</v>
      </c>
      <c r="C656" s="220" t="s">
        <v>445</v>
      </c>
      <c r="D656" s="94">
        <v>1</v>
      </c>
      <c r="E656" s="94">
        <v>3940.28</v>
      </c>
      <c r="F656" s="94">
        <v>46.77</v>
      </c>
      <c r="G656" s="221">
        <v>3940</v>
      </c>
      <c r="H656" s="221">
        <v>3893</v>
      </c>
      <c r="I656" s="94">
        <v>47</v>
      </c>
      <c r="J656" s="221">
        <v>13.69</v>
      </c>
      <c r="K656" s="221">
        <v>13.69</v>
      </c>
    </row>
    <row r="657" spans="1:11" ht="48.6" customHeight="1" x14ac:dyDescent="0.25">
      <c r="A657" s="146"/>
      <c r="B657" s="148"/>
      <c r="C657" s="148"/>
      <c r="D657" s="95" t="s">
        <v>325</v>
      </c>
      <c r="E657" s="94">
        <v>3893.52</v>
      </c>
      <c r="F657" s="100"/>
      <c r="G657" s="161"/>
      <c r="H657" s="161"/>
      <c r="I657" s="100"/>
      <c r="J657" s="161"/>
      <c r="K657" s="161"/>
    </row>
    <row r="658" spans="1:11" x14ac:dyDescent="0.25">
      <c r="A658" s="131" t="s">
        <v>418</v>
      </c>
      <c r="B658" s="132"/>
      <c r="C658" s="132"/>
      <c r="D658" s="132"/>
      <c r="E658" s="132"/>
      <c r="F658" s="133">
        <v>3940</v>
      </c>
      <c r="G658" s="210"/>
      <c r="H658" s="96">
        <v>3893</v>
      </c>
      <c r="I658" s="96">
        <v>47</v>
      </c>
      <c r="J658" s="97" t="s">
        <v>36</v>
      </c>
      <c r="K658" s="96">
        <v>13.69</v>
      </c>
    </row>
    <row r="659" spans="1:11" x14ac:dyDescent="0.25">
      <c r="A659" s="135" t="s">
        <v>36</v>
      </c>
      <c r="B659" s="136"/>
      <c r="C659" s="136"/>
      <c r="D659" s="136"/>
      <c r="E659" s="136"/>
      <c r="F659" s="136"/>
      <c r="G659" s="136"/>
      <c r="H659" s="136"/>
      <c r="I659" s="98">
        <v>0</v>
      </c>
      <c r="J659" s="135" t="s">
        <v>36</v>
      </c>
      <c r="K659" s="136"/>
    </row>
    <row r="661" spans="1:11" x14ac:dyDescent="0.25">
      <c r="A661" s="211" t="s">
        <v>36</v>
      </c>
      <c r="B661" s="212"/>
      <c r="C661" s="211" t="s">
        <v>406</v>
      </c>
      <c r="D661" s="212"/>
      <c r="E661" s="99" t="s">
        <v>36</v>
      </c>
      <c r="F661" s="213">
        <v>3940</v>
      </c>
      <c r="G661" s="214"/>
      <c r="H661" s="211" t="s">
        <v>36</v>
      </c>
      <c r="I661" s="215"/>
      <c r="J661" s="215"/>
      <c r="K661" s="212"/>
    </row>
    <row r="662" spans="1:11" x14ac:dyDescent="0.25">
      <c r="A662" s="211" t="s">
        <v>36</v>
      </c>
      <c r="B662" s="212"/>
      <c r="C662" s="211" t="s">
        <v>409</v>
      </c>
      <c r="D662" s="212"/>
      <c r="E662" s="99" t="s">
        <v>36</v>
      </c>
      <c r="F662" s="213">
        <v>3893</v>
      </c>
      <c r="G662" s="214"/>
      <c r="H662" s="211" t="s">
        <v>36</v>
      </c>
      <c r="I662" s="215"/>
      <c r="J662" s="215"/>
      <c r="K662" s="212"/>
    </row>
    <row r="663" spans="1:11" x14ac:dyDescent="0.25">
      <c r="A663" s="211" t="s">
        <v>36</v>
      </c>
      <c r="B663" s="212"/>
      <c r="C663" s="211" t="s">
        <v>410</v>
      </c>
      <c r="D663" s="212"/>
      <c r="E663" s="99" t="s">
        <v>36</v>
      </c>
      <c r="F663" s="213">
        <v>47</v>
      </c>
      <c r="G663" s="214"/>
      <c r="H663" s="211" t="s">
        <v>36</v>
      </c>
      <c r="I663" s="215"/>
      <c r="J663" s="215"/>
      <c r="K663" s="212"/>
    </row>
    <row r="664" spans="1:11" x14ac:dyDescent="0.25">
      <c r="A664" s="211" t="s">
        <v>36</v>
      </c>
      <c r="B664" s="212"/>
      <c r="C664" s="211" t="s">
        <v>412</v>
      </c>
      <c r="D664" s="212"/>
      <c r="E664" s="99" t="s">
        <v>36</v>
      </c>
      <c r="F664" s="213">
        <v>3270</v>
      </c>
      <c r="G664" s="214"/>
      <c r="H664" s="211" t="s">
        <v>36</v>
      </c>
      <c r="I664" s="215"/>
      <c r="J664" s="215"/>
      <c r="K664" s="212"/>
    </row>
    <row r="665" spans="1:11" x14ac:dyDescent="0.25">
      <c r="A665" s="211" t="s">
        <v>36</v>
      </c>
      <c r="B665" s="212"/>
      <c r="C665" s="211" t="s">
        <v>413</v>
      </c>
      <c r="D665" s="212"/>
      <c r="E665" s="99" t="s">
        <v>36</v>
      </c>
      <c r="F665" s="213">
        <v>2258</v>
      </c>
      <c r="G665" s="214"/>
      <c r="H665" s="211" t="s">
        <v>36</v>
      </c>
      <c r="I665" s="215"/>
      <c r="J665" s="215"/>
      <c r="K665" s="212"/>
    </row>
    <row r="666" spans="1:11" x14ac:dyDescent="0.25">
      <c r="A666" s="211" t="s">
        <v>36</v>
      </c>
      <c r="B666" s="212"/>
      <c r="C666" s="211" t="s">
        <v>414</v>
      </c>
      <c r="D666" s="212"/>
      <c r="E666" s="99" t="s">
        <v>36</v>
      </c>
      <c r="F666" s="213">
        <v>9468</v>
      </c>
      <c r="G666" s="214"/>
      <c r="H666" s="211" t="s">
        <v>36</v>
      </c>
      <c r="I666" s="215"/>
      <c r="J666" s="215"/>
      <c r="K666" s="212"/>
    </row>
    <row r="667" spans="1:11" x14ac:dyDescent="0.25">
      <c r="A667" s="211" t="s">
        <v>36</v>
      </c>
      <c r="B667" s="212"/>
      <c r="C667" s="211" t="s">
        <v>415</v>
      </c>
      <c r="D667" s="212"/>
      <c r="E667" s="99" t="s">
        <v>416</v>
      </c>
      <c r="F667" s="213">
        <v>1704</v>
      </c>
      <c r="G667" s="214"/>
      <c r="H667" s="211" t="s">
        <v>36</v>
      </c>
      <c r="I667" s="215"/>
      <c r="J667" s="215"/>
      <c r="K667" s="212"/>
    </row>
    <row r="668" spans="1:11" x14ac:dyDescent="0.25">
      <c r="A668" s="211" t="s">
        <v>36</v>
      </c>
      <c r="B668" s="212"/>
      <c r="C668" s="211" t="s">
        <v>417</v>
      </c>
      <c r="D668" s="212"/>
      <c r="E668" s="99" t="s">
        <v>36</v>
      </c>
      <c r="F668" s="213">
        <v>11172</v>
      </c>
      <c r="G668" s="214"/>
      <c r="H668" s="211" t="s">
        <v>36</v>
      </c>
      <c r="I668" s="215"/>
      <c r="J668" s="215"/>
      <c r="K668" s="212"/>
    </row>
    <row r="669" spans="1:11" x14ac:dyDescent="0.25">
      <c r="A669" s="217">
        <v>3</v>
      </c>
      <c r="B669" s="218"/>
      <c r="C669" s="218"/>
      <c r="D669" s="218"/>
      <c r="E669" s="218"/>
      <c r="F669" s="218"/>
      <c r="G669" s="218"/>
      <c r="H669" s="218"/>
      <c r="I669" s="218"/>
      <c r="J669" s="218"/>
      <c r="K669" s="218"/>
    </row>
    <row r="670" spans="1:11" x14ac:dyDescent="0.25">
      <c r="A670" s="219" t="s">
        <v>37</v>
      </c>
      <c r="B670" s="220" t="s">
        <v>326</v>
      </c>
      <c r="C670" s="220" t="s">
        <v>327</v>
      </c>
      <c r="D670" s="94">
        <v>1</v>
      </c>
      <c r="E670" s="94">
        <v>2099.8200000000002</v>
      </c>
      <c r="F670" s="94">
        <v>844.53</v>
      </c>
      <c r="G670" s="221">
        <v>2100</v>
      </c>
      <c r="H670" s="221">
        <v>1255</v>
      </c>
      <c r="I670" s="94">
        <v>845</v>
      </c>
      <c r="J670" s="221">
        <v>3.82</v>
      </c>
      <c r="K670" s="221">
        <v>3.82</v>
      </c>
    </row>
    <row r="671" spans="1:11" ht="51.6" customHeight="1" x14ac:dyDescent="0.25">
      <c r="A671" s="146"/>
      <c r="B671" s="148"/>
      <c r="C671" s="148"/>
      <c r="D671" s="95" t="s">
        <v>55</v>
      </c>
      <c r="E671" s="94">
        <v>1255.3</v>
      </c>
      <c r="F671" s="94">
        <v>255.23</v>
      </c>
      <c r="G671" s="161"/>
      <c r="H671" s="161"/>
      <c r="I671" s="94">
        <v>255</v>
      </c>
      <c r="J671" s="150"/>
      <c r="K671" s="150"/>
    </row>
    <row r="672" spans="1:11" x14ac:dyDescent="0.25">
      <c r="A672" s="131" t="s">
        <v>424</v>
      </c>
      <c r="B672" s="132"/>
      <c r="C672" s="132"/>
      <c r="D672" s="132"/>
      <c r="E672" s="132"/>
      <c r="F672" s="133">
        <v>2100</v>
      </c>
      <c r="G672" s="222"/>
      <c r="H672" s="96">
        <v>1255</v>
      </c>
      <c r="I672" s="96">
        <v>845</v>
      </c>
      <c r="J672" s="97" t="s">
        <v>36</v>
      </c>
      <c r="K672" s="96">
        <v>3.82</v>
      </c>
    </row>
    <row r="673" spans="1:11" x14ac:dyDescent="0.25">
      <c r="A673" s="135" t="s">
        <v>36</v>
      </c>
      <c r="B673" s="136"/>
      <c r="C673" s="136"/>
      <c r="D673" s="136"/>
      <c r="E673" s="136"/>
      <c r="F673" s="136"/>
      <c r="G673" s="136"/>
      <c r="H673" s="136"/>
      <c r="I673" s="98">
        <v>255</v>
      </c>
      <c r="J673" s="135" t="s">
        <v>36</v>
      </c>
      <c r="K673" s="136"/>
    </row>
    <row r="675" spans="1:11" x14ac:dyDescent="0.25">
      <c r="A675" s="211" t="s">
        <v>36</v>
      </c>
      <c r="B675" s="212"/>
      <c r="C675" s="211" t="s">
        <v>406</v>
      </c>
      <c r="D675" s="212"/>
      <c r="E675" s="99" t="s">
        <v>36</v>
      </c>
      <c r="F675" s="213">
        <v>2100</v>
      </c>
      <c r="G675" s="216"/>
      <c r="H675" s="211" t="s">
        <v>36</v>
      </c>
      <c r="I675" s="215"/>
      <c r="J675" s="215"/>
      <c r="K675" s="212"/>
    </row>
    <row r="676" spans="1:11" x14ac:dyDescent="0.25">
      <c r="A676" s="211" t="s">
        <v>36</v>
      </c>
      <c r="B676" s="212"/>
      <c r="C676" s="211" t="s">
        <v>409</v>
      </c>
      <c r="D676" s="212"/>
      <c r="E676" s="99" t="s">
        <v>36</v>
      </c>
      <c r="F676" s="213">
        <v>1255</v>
      </c>
      <c r="G676" s="216"/>
      <c r="H676" s="211" t="s">
        <v>36</v>
      </c>
      <c r="I676" s="215"/>
      <c r="J676" s="215"/>
      <c r="K676" s="212"/>
    </row>
    <row r="677" spans="1:11" x14ac:dyDescent="0.25">
      <c r="A677" s="211" t="s">
        <v>36</v>
      </c>
      <c r="B677" s="212"/>
      <c r="C677" s="211" t="s">
        <v>410</v>
      </c>
      <c r="D677" s="212"/>
      <c r="E677" s="99" t="s">
        <v>36</v>
      </c>
      <c r="F677" s="213">
        <v>845</v>
      </c>
      <c r="G677" s="216"/>
      <c r="H677" s="211" t="s">
        <v>36</v>
      </c>
      <c r="I677" s="215"/>
      <c r="J677" s="215"/>
      <c r="K677" s="212"/>
    </row>
    <row r="678" spans="1:11" x14ac:dyDescent="0.25">
      <c r="A678" s="211" t="s">
        <v>36</v>
      </c>
      <c r="B678" s="212"/>
      <c r="C678" s="211" t="s">
        <v>411</v>
      </c>
      <c r="D678" s="212"/>
      <c r="E678" s="99" t="s">
        <v>36</v>
      </c>
      <c r="F678" s="213">
        <v>255</v>
      </c>
      <c r="G678" s="216"/>
      <c r="H678" s="211" t="s">
        <v>36</v>
      </c>
      <c r="I678" s="215"/>
      <c r="J678" s="215"/>
      <c r="K678" s="212"/>
    </row>
    <row r="679" spans="1:11" x14ac:dyDescent="0.25">
      <c r="A679" s="211" t="s">
        <v>36</v>
      </c>
      <c r="B679" s="212"/>
      <c r="C679" s="211" t="s">
        <v>412</v>
      </c>
      <c r="D679" s="212"/>
      <c r="E679" s="99" t="s">
        <v>36</v>
      </c>
      <c r="F679" s="213">
        <v>1344</v>
      </c>
      <c r="G679" s="216"/>
      <c r="H679" s="211" t="s">
        <v>36</v>
      </c>
      <c r="I679" s="215"/>
      <c r="J679" s="215"/>
      <c r="K679" s="212"/>
    </row>
    <row r="680" spans="1:11" x14ac:dyDescent="0.25">
      <c r="A680" s="211" t="s">
        <v>36</v>
      </c>
      <c r="B680" s="212"/>
      <c r="C680" s="211" t="s">
        <v>413</v>
      </c>
      <c r="D680" s="212"/>
      <c r="E680" s="99" t="s">
        <v>36</v>
      </c>
      <c r="F680" s="213">
        <v>785</v>
      </c>
      <c r="G680" s="214"/>
      <c r="H680" s="211" t="s">
        <v>36</v>
      </c>
      <c r="I680" s="215"/>
      <c r="J680" s="215"/>
      <c r="K680" s="212"/>
    </row>
    <row r="681" spans="1:11" x14ac:dyDescent="0.25">
      <c r="A681" s="211" t="s">
        <v>36</v>
      </c>
      <c r="B681" s="212"/>
      <c r="C681" s="211" t="s">
        <v>414</v>
      </c>
      <c r="D681" s="212"/>
      <c r="E681" s="99" t="s">
        <v>36</v>
      </c>
      <c r="F681" s="213">
        <v>4229</v>
      </c>
      <c r="G681" s="214"/>
      <c r="H681" s="211" t="s">
        <v>36</v>
      </c>
      <c r="I681" s="215"/>
      <c r="J681" s="215"/>
      <c r="K681" s="212"/>
    </row>
    <row r="682" spans="1:11" x14ac:dyDescent="0.25">
      <c r="A682" s="211" t="s">
        <v>36</v>
      </c>
      <c r="B682" s="212"/>
      <c r="C682" s="211" t="s">
        <v>415</v>
      </c>
      <c r="D682" s="212"/>
      <c r="E682" s="99" t="s">
        <v>416</v>
      </c>
      <c r="F682" s="213">
        <v>761</v>
      </c>
      <c r="G682" s="214"/>
      <c r="H682" s="211" t="s">
        <v>36</v>
      </c>
      <c r="I682" s="215"/>
      <c r="J682" s="215"/>
      <c r="K682" s="212"/>
    </row>
    <row r="683" spans="1:11" x14ac:dyDescent="0.25">
      <c r="A683" s="211" t="s">
        <v>36</v>
      </c>
      <c r="B683" s="212"/>
      <c r="C683" s="211" t="s">
        <v>417</v>
      </c>
      <c r="D683" s="212"/>
      <c r="E683" s="99" t="s">
        <v>36</v>
      </c>
      <c r="F683" s="213">
        <v>4990</v>
      </c>
      <c r="G683" s="214"/>
      <c r="H683" s="211" t="s">
        <v>36</v>
      </c>
      <c r="I683" s="215"/>
      <c r="J683" s="215"/>
      <c r="K683" s="212"/>
    </row>
    <row r="684" spans="1:11" x14ac:dyDescent="0.25">
      <c r="A684" s="217">
        <v>4</v>
      </c>
      <c r="B684" s="218"/>
      <c r="C684" s="218"/>
      <c r="D684" s="218"/>
      <c r="E684" s="218"/>
      <c r="F684" s="218"/>
      <c r="G684" s="218"/>
      <c r="H684" s="218"/>
      <c r="I684" s="218"/>
      <c r="J684" s="218"/>
      <c r="K684" s="218"/>
    </row>
    <row r="685" spans="1:11" x14ac:dyDescent="0.25">
      <c r="A685" s="219" t="s">
        <v>420</v>
      </c>
      <c r="B685" s="220" t="s">
        <v>322</v>
      </c>
      <c r="C685" s="220" t="s">
        <v>323</v>
      </c>
      <c r="D685" s="94">
        <v>1</v>
      </c>
      <c r="E685" s="94">
        <v>3041.82</v>
      </c>
      <c r="F685" s="94">
        <v>1206.47</v>
      </c>
      <c r="G685" s="221">
        <v>3042</v>
      </c>
      <c r="H685" s="221">
        <v>1794</v>
      </c>
      <c r="I685" s="94">
        <v>1206</v>
      </c>
      <c r="J685" s="221">
        <v>5.45</v>
      </c>
      <c r="K685" s="221">
        <v>5.45</v>
      </c>
    </row>
    <row r="686" spans="1:11" x14ac:dyDescent="0.25">
      <c r="A686" s="146"/>
      <c r="B686" s="148"/>
      <c r="C686" s="148"/>
      <c r="D686" s="95" t="s">
        <v>55</v>
      </c>
      <c r="E686" s="94">
        <v>1793.28</v>
      </c>
      <c r="F686" s="94">
        <v>364.62</v>
      </c>
      <c r="G686" s="161"/>
      <c r="H686" s="161"/>
      <c r="I686" s="94">
        <v>365</v>
      </c>
      <c r="J686" s="161"/>
      <c r="K686" s="161"/>
    </row>
    <row r="687" spans="1:11" x14ac:dyDescent="0.25">
      <c r="A687" s="131" t="s">
        <v>446</v>
      </c>
      <c r="B687" s="132"/>
      <c r="C687" s="132"/>
      <c r="D687" s="132"/>
      <c r="E687" s="132"/>
      <c r="F687" s="133">
        <v>3042</v>
      </c>
      <c r="G687" s="210"/>
      <c r="H687" s="96">
        <v>1794</v>
      </c>
      <c r="I687" s="96">
        <v>1206</v>
      </c>
      <c r="J687" s="97" t="s">
        <v>36</v>
      </c>
      <c r="K687" s="96">
        <v>5.45</v>
      </c>
    </row>
    <row r="688" spans="1:11" x14ac:dyDescent="0.25">
      <c r="A688" s="135" t="s">
        <v>36</v>
      </c>
      <c r="B688" s="136"/>
      <c r="C688" s="136"/>
      <c r="D688" s="136"/>
      <c r="E688" s="136"/>
      <c r="F688" s="136"/>
      <c r="G688" s="136"/>
      <c r="H688" s="136"/>
      <c r="I688" s="98">
        <v>365</v>
      </c>
      <c r="J688" s="135" t="s">
        <v>36</v>
      </c>
      <c r="K688" s="136"/>
    </row>
    <row r="690" spans="1:11" x14ac:dyDescent="0.25">
      <c r="A690" s="211" t="s">
        <v>36</v>
      </c>
      <c r="B690" s="212"/>
      <c r="C690" s="211" t="s">
        <v>406</v>
      </c>
      <c r="D690" s="212"/>
      <c r="E690" s="99" t="s">
        <v>36</v>
      </c>
      <c r="F690" s="213">
        <v>3042</v>
      </c>
      <c r="G690" s="216"/>
      <c r="H690" s="211" t="s">
        <v>36</v>
      </c>
      <c r="I690" s="215"/>
      <c r="J690" s="215"/>
      <c r="K690" s="212"/>
    </row>
    <row r="691" spans="1:11" x14ac:dyDescent="0.25">
      <c r="A691" s="211" t="s">
        <v>36</v>
      </c>
      <c r="B691" s="212"/>
      <c r="C691" s="211" t="s">
        <v>407</v>
      </c>
      <c r="D691" s="212"/>
      <c r="E691" s="99" t="s">
        <v>36</v>
      </c>
      <c r="F691" s="213">
        <v>42</v>
      </c>
      <c r="G691" s="216"/>
      <c r="H691" s="211" t="s">
        <v>36</v>
      </c>
      <c r="I691" s="215"/>
      <c r="J691" s="215"/>
      <c r="K691" s="212"/>
    </row>
    <row r="692" spans="1:11" x14ac:dyDescent="0.25">
      <c r="A692" s="211" t="s">
        <v>36</v>
      </c>
      <c r="B692" s="212"/>
      <c r="C692" s="211" t="s">
        <v>408</v>
      </c>
      <c r="D692" s="212"/>
      <c r="E692" s="99" t="s">
        <v>36</v>
      </c>
      <c r="F692" s="213">
        <v>42</v>
      </c>
      <c r="G692" s="216"/>
      <c r="H692" s="211" t="s">
        <v>36</v>
      </c>
      <c r="I692" s="215"/>
      <c r="J692" s="215"/>
      <c r="K692" s="212"/>
    </row>
    <row r="693" spans="1:11" x14ac:dyDescent="0.25">
      <c r="A693" s="211" t="s">
        <v>36</v>
      </c>
      <c r="B693" s="212"/>
      <c r="C693" s="211" t="s">
        <v>409</v>
      </c>
      <c r="D693" s="212"/>
      <c r="E693" s="99" t="s">
        <v>36</v>
      </c>
      <c r="F693" s="213">
        <v>1794</v>
      </c>
      <c r="G693" s="216"/>
      <c r="H693" s="211" t="s">
        <v>36</v>
      </c>
      <c r="I693" s="215"/>
      <c r="J693" s="215"/>
      <c r="K693" s="212"/>
    </row>
    <row r="694" spans="1:11" x14ac:dyDescent="0.25">
      <c r="A694" s="211" t="s">
        <v>36</v>
      </c>
      <c r="B694" s="212"/>
      <c r="C694" s="211" t="s">
        <v>410</v>
      </c>
      <c r="D694" s="212"/>
      <c r="E694" s="99" t="s">
        <v>36</v>
      </c>
      <c r="F694" s="213">
        <v>1206</v>
      </c>
      <c r="G694" s="216"/>
      <c r="H694" s="211" t="s">
        <v>36</v>
      </c>
      <c r="I694" s="215"/>
      <c r="J694" s="215"/>
      <c r="K694" s="212"/>
    </row>
    <row r="695" spans="1:11" x14ac:dyDescent="0.25">
      <c r="A695" s="211" t="s">
        <v>36</v>
      </c>
      <c r="B695" s="212"/>
      <c r="C695" s="211" t="s">
        <v>411</v>
      </c>
      <c r="D695" s="212"/>
      <c r="E695" s="99" t="s">
        <v>36</v>
      </c>
      <c r="F695" s="213">
        <v>365</v>
      </c>
      <c r="G695" s="216"/>
      <c r="H695" s="211" t="s">
        <v>36</v>
      </c>
      <c r="I695" s="215"/>
      <c r="J695" s="215"/>
      <c r="K695" s="212"/>
    </row>
    <row r="696" spans="1:11" x14ac:dyDescent="0.25">
      <c r="A696" s="211" t="s">
        <v>36</v>
      </c>
      <c r="B696" s="212"/>
      <c r="C696" s="211" t="s">
        <v>412</v>
      </c>
      <c r="D696" s="212"/>
      <c r="E696" s="99" t="s">
        <v>36</v>
      </c>
      <c r="F696" s="213">
        <v>1922</v>
      </c>
      <c r="G696" s="214"/>
      <c r="H696" s="211" t="s">
        <v>36</v>
      </c>
      <c r="I696" s="215"/>
      <c r="J696" s="215"/>
      <c r="K696" s="212"/>
    </row>
    <row r="697" spans="1:11" x14ac:dyDescent="0.25">
      <c r="A697" s="211" t="s">
        <v>36</v>
      </c>
      <c r="B697" s="212"/>
      <c r="C697" s="211" t="s">
        <v>413</v>
      </c>
      <c r="D697" s="212"/>
      <c r="E697" s="99" t="s">
        <v>36</v>
      </c>
      <c r="F697" s="213">
        <v>1123</v>
      </c>
      <c r="G697" s="214"/>
      <c r="H697" s="211" t="s">
        <v>36</v>
      </c>
      <c r="I697" s="215"/>
      <c r="J697" s="215"/>
      <c r="K697" s="212"/>
    </row>
    <row r="698" spans="1:11" x14ac:dyDescent="0.25">
      <c r="A698" s="211" t="s">
        <v>36</v>
      </c>
      <c r="B698" s="212"/>
      <c r="C698" s="211" t="s">
        <v>414</v>
      </c>
      <c r="D698" s="212"/>
      <c r="E698" s="99" t="s">
        <v>36</v>
      </c>
      <c r="F698" s="213">
        <v>6087</v>
      </c>
      <c r="G698" s="214"/>
      <c r="H698" s="211" t="s">
        <v>36</v>
      </c>
      <c r="I698" s="215"/>
      <c r="J698" s="215"/>
      <c r="K698" s="212"/>
    </row>
    <row r="699" spans="1:11" x14ac:dyDescent="0.25">
      <c r="A699" s="211" t="s">
        <v>36</v>
      </c>
      <c r="B699" s="212"/>
      <c r="C699" s="211" t="s">
        <v>415</v>
      </c>
      <c r="D699" s="212"/>
      <c r="E699" s="99" t="s">
        <v>416</v>
      </c>
      <c r="F699" s="213">
        <v>1096</v>
      </c>
      <c r="G699" s="214"/>
      <c r="H699" s="211" t="s">
        <v>36</v>
      </c>
      <c r="I699" s="215"/>
      <c r="J699" s="215"/>
      <c r="K699" s="212"/>
    </row>
    <row r="700" spans="1:11" x14ac:dyDescent="0.25">
      <c r="A700" s="211" t="s">
        <v>36</v>
      </c>
      <c r="B700" s="212"/>
      <c r="C700" s="211" t="s">
        <v>417</v>
      </c>
      <c r="D700" s="212"/>
      <c r="E700" s="99" t="s">
        <v>36</v>
      </c>
      <c r="F700" s="213">
        <v>7183</v>
      </c>
      <c r="G700" s="214"/>
      <c r="H700" s="211" t="s">
        <v>36</v>
      </c>
      <c r="I700" s="215"/>
      <c r="J700" s="215"/>
      <c r="K700" s="212"/>
    </row>
    <row r="701" spans="1:11" x14ac:dyDescent="0.25">
      <c r="A701" s="217">
        <v>5</v>
      </c>
      <c r="B701" s="218"/>
      <c r="C701" s="218"/>
      <c r="D701" s="218"/>
      <c r="E701" s="218"/>
      <c r="F701" s="218"/>
      <c r="G701" s="218"/>
      <c r="H701" s="218"/>
      <c r="I701" s="218"/>
      <c r="J701" s="218"/>
      <c r="K701" s="218"/>
    </row>
    <row r="702" spans="1:11" x14ac:dyDescent="0.25">
      <c r="A702" s="219" t="s">
        <v>328</v>
      </c>
      <c r="B702" s="220" t="s">
        <v>329</v>
      </c>
      <c r="C702" s="220" t="s">
        <v>330</v>
      </c>
      <c r="D702" s="94">
        <v>1</v>
      </c>
      <c r="E702" s="94">
        <v>1374.45</v>
      </c>
      <c r="F702" s="94">
        <v>6.12</v>
      </c>
      <c r="G702" s="221">
        <v>1374</v>
      </c>
      <c r="H702" s="221">
        <v>1368</v>
      </c>
      <c r="I702" s="94">
        <v>6</v>
      </c>
      <c r="J702" s="221">
        <v>4.54</v>
      </c>
      <c r="K702" s="221">
        <v>4.54</v>
      </c>
    </row>
    <row r="703" spans="1:11" ht="57.6" customHeight="1" x14ac:dyDescent="0.25">
      <c r="A703" s="146"/>
      <c r="B703" s="148"/>
      <c r="C703" s="148"/>
      <c r="D703" s="95" t="s">
        <v>291</v>
      </c>
      <c r="E703" s="94">
        <v>1368.33</v>
      </c>
      <c r="F703" s="100"/>
      <c r="G703" s="150"/>
      <c r="H703" s="150"/>
      <c r="I703" s="100"/>
      <c r="J703" s="150"/>
      <c r="K703" s="150"/>
    </row>
    <row r="704" spans="1:11" x14ac:dyDescent="0.25">
      <c r="A704" s="131" t="s">
        <v>447</v>
      </c>
      <c r="B704" s="132"/>
      <c r="C704" s="132"/>
      <c r="D704" s="132"/>
      <c r="E704" s="132"/>
      <c r="F704" s="133">
        <v>1374</v>
      </c>
      <c r="G704" s="222"/>
      <c r="H704" s="96">
        <v>1368</v>
      </c>
      <c r="I704" s="96">
        <v>6</v>
      </c>
      <c r="J704" s="97" t="s">
        <v>36</v>
      </c>
      <c r="K704" s="96">
        <v>4.54</v>
      </c>
    </row>
    <row r="705" spans="1:11" x14ac:dyDescent="0.25">
      <c r="A705" s="135" t="s">
        <v>36</v>
      </c>
      <c r="B705" s="136"/>
      <c r="C705" s="136"/>
      <c r="D705" s="136"/>
      <c r="E705" s="136"/>
      <c r="F705" s="136"/>
      <c r="G705" s="136"/>
      <c r="H705" s="136"/>
      <c r="I705" s="98">
        <v>0</v>
      </c>
      <c r="J705" s="135" t="s">
        <v>36</v>
      </c>
      <c r="K705" s="136"/>
    </row>
    <row r="707" spans="1:11" x14ac:dyDescent="0.25">
      <c r="A707" s="211" t="s">
        <v>36</v>
      </c>
      <c r="B707" s="212"/>
      <c r="C707" s="211" t="s">
        <v>406</v>
      </c>
      <c r="D707" s="212"/>
      <c r="E707" s="99" t="s">
        <v>36</v>
      </c>
      <c r="F707" s="213">
        <v>1374</v>
      </c>
      <c r="G707" s="216"/>
      <c r="H707" s="211" t="s">
        <v>36</v>
      </c>
      <c r="I707" s="215"/>
      <c r="J707" s="215"/>
      <c r="K707" s="212"/>
    </row>
    <row r="708" spans="1:11" x14ac:dyDescent="0.25">
      <c r="A708" s="211" t="s">
        <v>36</v>
      </c>
      <c r="B708" s="212"/>
      <c r="C708" s="211" t="s">
        <v>409</v>
      </c>
      <c r="D708" s="212"/>
      <c r="E708" s="99" t="s">
        <v>36</v>
      </c>
      <c r="F708" s="213">
        <v>1368</v>
      </c>
      <c r="G708" s="216"/>
      <c r="H708" s="211" t="s">
        <v>36</v>
      </c>
      <c r="I708" s="215"/>
      <c r="J708" s="215"/>
      <c r="K708" s="212"/>
    </row>
    <row r="709" spans="1:11" x14ac:dyDescent="0.25">
      <c r="A709" s="211" t="s">
        <v>36</v>
      </c>
      <c r="B709" s="212"/>
      <c r="C709" s="211" t="s">
        <v>410</v>
      </c>
      <c r="D709" s="212"/>
      <c r="E709" s="99" t="s">
        <v>36</v>
      </c>
      <c r="F709" s="213">
        <v>6</v>
      </c>
      <c r="G709" s="216"/>
      <c r="H709" s="211" t="s">
        <v>36</v>
      </c>
      <c r="I709" s="215"/>
      <c r="J709" s="215"/>
      <c r="K709" s="212"/>
    </row>
    <row r="710" spans="1:11" x14ac:dyDescent="0.25">
      <c r="A710" s="211" t="s">
        <v>36</v>
      </c>
      <c r="B710" s="212"/>
      <c r="C710" s="211" t="s">
        <v>412</v>
      </c>
      <c r="D710" s="212"/>
      <c r="E710" s="99" t="s">
        <v>36</v>
      </c>
      <c r="F710" s="213">
        <v>1026</v>
      </c>
      <c r="G710" s="216"/>
      <c r="H710" s="211" t="s">
        <v>36</v>
      </c>
      <c r="I710" s="215"/>
      <c r="J710" s="215"/>
      <c r="K710" s="212"/>
    </row>
    <row r="711" spans="1:11" x14ac:dyDescent="0.25">
      <c r="A711" s="211" t="s">
        <v>36</v>
      </c>
      <c r="B711" s="212"/>
      <c r="C711" s="211" t="s">
        <v>413</v>
      </c>
      <c r="D711" s="212"/>
      <c r="E711" s="99" t="s">
        <v>36</v>
      </c>
      <c r="F711" s="213">
        <v>657</v>
      </c>
      <c r="G711" s="214"/>
      <c r="H711" s="211" t="s">
        <v>36</v>
      </c>
      <c r="I711" s="215"/>
      <c r="J711" s="215"/>
      <c r="K711" s="212"/>
    </row>
    <row r="712" spans="1:11" x14ac:dyDescent="0.25">
      <c r="A712" s="211" t="s">
        <v>36</v>
      </c>
      <c r="B712" s="212"/>
      <c r="C712" s="211" t="s">
        <v>414</v>
      </c>
      <c r="D712" s="212"/>
      <c r="E712" s="99" t="s">
        <v>36</v>
      </c>
      <c r="F712" s="213">
        <v>3057</v>
      </c>
      <c r="G712" s="214"/>
      <c r="H712" s="211" t="s">
        <v>36</v>
      </c>
      <c r="I712" s="215"/>
      <c r="J712" s="215"/>
      <c r="K712" s="212"/>
    </row>
    <row r="713" spans="1:11" x14ac:dyDescent="0.25">
      <c r="A713" s="211" t="s">
        <v>36</v>
      </c>
      <c r="B713" s="212"/>
      <c r="C713" s="211" t="s">
        <v>415</v>
      </c>
      <c r="D713" s="212"/>
      <c r="E713" s="99" t="s">
        <v>416</v>
      </c>
      <c r="F713" s="213">
        <v>550</v>
      </c>
      <c r="G713" s="214"/>
      <c r="H713" s="211" t="s">
        <v>36</v>
      </c>
      <c r="I713" s="215"/>
      <c r="J713" s="215"/>
      <c r="K713" s="212"/>
    </row>
    <row r="714" spans="1:11" x14ac:dyDescent="0.25">
      <c r="A714" s="211" t="s">
        <v>36</v>
      </c>
      <c r="B714" s="212"/>
      <c r="C714" s="211" t="s">
        <v>417</v>
      </c>
      <c r="D714" s="212"/>
      <c r="E714" s="99" t="s">
        <v>36</v>
      </c>
      <c r="F714" s="213">
        <v>3607</v>
      </c>
      <c r="G714" s="214"/>
      <c r="H714" s="211" t="s">
        <v>36</v>
      </c>
      <c r="I714" s="215"/>
      <c r="J714" s="215"/>
      <c r="K714" s="212"/>
    </row>
    <row r="715" spans="1:11" x14ac:dyDescent="0.25">
      <c r="A715" s="217" t="s">
        <v>420</v>
      </c>
      <c r="B715" s="218"/>
      <c r="C715" s="218"/>
      <c r="D715" s="218"/>
      <c r="E715" s="218"/>
      <c r="F715" s="218"/>
      <c r="G715" s="218"/>
      <c r="H715" s="218"/>
      <c r="I715" s="218"/>
      <c r="J715" s="218"/>
      <c r="K715" s="218"/>
    </row>
    <row r="716" spans="1:11" x14ac:dyDescent="0.25">
      <c r="A716" s="219" t="s">
        <v>331</v>
      </c>
      <c r="B716" s="220" t="s">
        <v>332</v>
      </c>
      <c r="C716" s="220" t="s">
        <v>333</v>
      </c>
      <c r="D716" s="94">
        <v>1</v>
      </c>
      <c r="E716" s="94">
        <v>2038.05</v>
      </c>
      <c r="F716" s="94">
        <v>8.75</v>
      </c>
      <c r="G716" s="221">
        <v>2038</v>
      </c>
      <c r="H716" s="221">
        <v>1954</v>
      </c>
      <c r="I716" s="94">
        <v>9</v>
      </c>
      <c r="J716" s="221">
        <v>6.48</v>
      </c>
      <c r="K716" s="221">
        <v>6.48</v>
      </c>
    </row>
    <row r="717" spans="1:11" ht="115.2" customHeight="1" x14ac:dyDescent="0.25">
      <c r="A717" s="146"/>
      <c r="B717" s="148"/>
      <c r="C717" s="148"/>
      <c r="D717" s="95" t="s">
        <v>291</v>
      </c>
      <c r="E717" s="94">
        <v>1954.76</v>
      </c>
      <c r="F717" s="100"/>
      <c r="G717" s="161"/>
      <c r="H717" s="161"/>
      <c r="I717" s="100"/>
      <c r="J717" s="161"/>
      <c r="K717" s="161"/>
    </row>
    <row r="718" spans="1:11" x14ac:dyDescent="0.25">
      <c r="A718" s="131" t="s">
        <v>448</v>
      </c>
      <c r="B718" s="132"/>
      <c r="C718" s="132"/>
      <c r="D718" s="132"/>
      <c r="E718" s="132"/>
      <c r="F718" s="133">
        <v>2038</v>
      </c>
      <c r="G718" s="210"/>
      <c r="H718" s="96">
        <v>1954</v>
      </c>
      <c r="I718" s="96">
        <v>9</v>
      </c>
      <c r="J718" s="97" t="s">
        <v>36</v>
      </c>
      <c r="K718" s="96">
        <v>6.48</v>
      </c>
    </row>
    <row r="719" spans="1:11" x14ac:dyDescent="0.25">
      <c r="A719" s="135" t="s">
        <v>36</v>
      </c>
      <c r="B719" s="136"/>
      <c r="C719" s="136"/>
      <c r="D719" s="136"/>
      <c r="E719" s="136"/>
      <c r="F719" s="136"/>
      <c r="G719" s="136"/>
      <c r="H719" s="136"/>
      <c r="I719" s="98">
        <v>0</v>
      </c>
      <c r="J719" s="135" t="s">
        <v>36</v>
      </c>
      <c r="K719" s="136"/>
    </row>
    <row r="721" spans="1:11" x14ac:dyDescent="0.25">
      <c r="A721" s="211" t="s">
        <v>36</v>
      </c>
      <c r="B721" s="212"/>
      <c r="C721" s="211" t="s">
        <v>406</v>
      </c>
      <c r="D721" s="212"/>
      <c r="E721" s="99" t="s">
        <v>36</v>
      </c>
      <c r="F721" s="213">
        <v>2038</v>
      </c>
      <c r="G721" s="216"/>
      <c r="H721" s="211" t="s">
        <v>36</v>
      </c>
      <c r="I721" s="215"/>
      <c r="J721" s="215"/>
      <c r="K721" s="212"/>
    </row>
    <row r="722" spans="1:11" x14ac:dyDescent="0.25">
      <c r="A722" s="211" t="s">
        <v>36</v>
      </c>
      <c r="B722" s="212"/>
      <c r="C722" s="211" t="s">
        <v>407</v>
      </c>
      <c r="D722" s="212"/>
      <c r="E722" s="99" t="s">
        <v>36</v>
      </c>
      <c r="F722" s="213">
        <v>75</v>
      </c>
      <c r="G722" s="216"/>
      <c r="H722" s="211" t="s">
        <v>36</v>
      </c>
      <c r="I722" s="215"/>
      <c r="J722" s="215"/>
      <c r="K722" s="212"/>
    </row>
    <row r="723" spans="1:11" x14ac:dyDescent="0.25">
      <c r="A723" s="211" t="s">
        <v>36</v>
      </c>
      <c r="B723" s="212"/>
      <c r="C723" s="211" t="s">
        <v>408</v>
      </c>
      <c r="D723" s="212"/>
      <c r="E723" s="99" t="s">
        <v>36</v>
      </c>
      <c r="F723" s="213">
        <v>75</v>
      </c>
      <c r="G723" s="216"/>
      <c r="H723" s="211" t="s">
        <v>36</v>
      </c>
      <c r="I723" s="215"/>
      <c r="J723" s="215"/>
      <c r="K723" s="212"/>
    </row>
    <row r="724" spans="1:11" x14ac:dyDescent="0.25">
      <c r="A724" s="211" t="s">
        <v>36</v>
      </c>
      <c r="B724" s="212"/>
      <c r="C724" s="211" t="s">
        <v>409</v>
      </c>
      <c r="D724" s="212"/>
      <c r="E724" s="99" t="s">
        <v>36</v>
      </c>
      <c r="F724" s="213">
        <v>1954</v>
      </c>
      <c r="G724" s="216"/>
      <c r="H724" s="211" t="s">
        <v>36</v>
      </c>
      <c r="I724" s="215"/>
      <c r="J724" s="215"/>
      <c r="K724" s="212"/>
    </row>
    <row r="725" spans="1:11" x14ac:dyDescent="0.25">
      <c r="A725" s="211" t="s">
        <v>36</v>
      </c>
      <c r="B725" s="212"/>
      <c r="C725" s="211" t="s">
        <v>410</v>
      </c>
      <c r="D725" s="212"/>
      <c r="E725" s="99" t="s">
        <v>36</v>
      </c>
      <c r="F725" s="213">
        <v>9</v>
      </c>
      <c r="G725" s="216"/>
      <c r="H725" s="211" t="s">
        <v>36</v>
      </c>
      <c r="I725" s="215"/>
      <c r="J725" s="215"/>
      <c r="K725" s="212"/>
    </row>
    <row r="726" spans="1:11" x14ac:dyDescent="0.25">
      <c r="A726" s="211" t="s">
        <v>36</v>
      </c>
      <c r="B726" s="212"/>
      <c r="C726" s="211" t="s">
        <v>412</v>
      </c>
      <c r="D726" s="212"/>
      <c r="E726" s="99" t="s">
        <v>36</v>
      </c>
      <c r="F726" s="213">
        <v>1466</v>
      </c>
      <c r="G726" s="216"/>
      <c r="H726" s="211" t="s">
        <v>36</v>
      </c>
      <c r="I726" s="215"/>
      <c r="J726" s="215"/>
      <c r="K726" s="212"/>
    </row>
    <row r="727" spans="1:11" x14ac:dyDescent="0.25">
      <c r="A727" s="211" t="s">
        <v>36</v>
      </c>
      <c r="B727" s="212"/>
      <c r="C727" s="211" t="s">
        <v>413</v>
      </c>
      <c r="D727" s="212"/>
      <c r="E727" s="99" t="s">
        <v>36</v>
      </c>
      <c r="F727" s="213">
        <v>938</v>
      </c>
      <c r="G727" s="214"/>
      <c r="H727" s="211" t="s">
        <v>36</v>
      </c>
      <c r="I727" s="215"/>
      <c r="J727" s="215"/>
      <c r="K727" s="212"/>
    </row>
    <row r="728" spans="1:11" x14ac:dyDescent="0.25">
      <c r="A728" s="211" t="s">
        <v>36</v>
      </c>
      <c r="B728" s="212"/>
      <c r="C728" s="211" t="s">
        <v>414</v>
      </c>
      <c r="D728" s="212"/>
      <c r="E728" s="99" t="s">
        <v>36</v>
      </c>
      <c r="F728" s="213">
        <v>4442</v>
      </c>
      <c r="G728" s="214"/>
      <c r="H728" s="211" t="s">
        <v>36</v>
      </c>
      <c r="I728" s="215"/>
      <c r="J728" s="215"/>
      <c r="K728" s="212"/>
    </row>
    <row r="729" spans="1:11" x14ac:dyDescent="0.25">
      <c r="A729" s="211" t="s">
        <v>36</v>
      </c>
      <c r="B729" s="212"/>
      <c r="C729" s="211" t="s">
        <v>415</v>
      </c>
      <c r="D729" s="212"/>
      <c r="E729" s="99" t="s">
        <v>416</v>
      </c>
      <c r="F729" s="213">
        <v>800</v>
      </c>
      <c r="G729" s="214"/>
      <c r="H729" s="211" t="s">
        <v>36</v>
      </c>
      <c r="I729" s="215"/>
      <c r="J729" s="215"/>
      <c r="K729" s="212"/>
    </row>
    <row r="730" spans="1:11" x14ac:dyDescent="0.25">
      <c r="A730" s="211" t="s">
        <v>36</v>
      </c>
      <c r="B730" s="212"/>
      <c r="C730" s="211" t="s">
        <v>417</v>
      </c>
      <c r="D730" s="212"/>
      <c r="E730" s="99" t="s">
        <v>36</v>
      </c>
      <c r="F730" s="213">
        <v>5242</v>
      </c>
      <c r="G730" s="214"/>
      <c r="H730" s="211" t="s">
        <v>36</v>
      </c>
      <c r="I730" s="215"/>
      <c r="J730" s="215"/>
      <c r="K730" s="212"/>
    </row>
    <row r="731" spans="1:11" x14ac:dyDescent="0.25">
      <c r="A731" s="217">
        <v>7</v>
      </c>
      <c r="B731" s="218"/>
      <c r="C731" s="218"/>
      <c r="D731" s="218"/>
      <c r="E731" s="218"/>
      <c r="F731" s="218"/>
      <c r="G731" s="218"/>
      <c r="H731" s="218"/>
      <c r="I731" s="218"/>
      <c r="J731" s="218"/>
      <c r="K731" s="218"/>
    </row>
    <row r="732" spans="1:11" x14ac:dyDescent="0.25">
      <c r="A732" s="219" t="s">
        <v>334</v>
      </c>
      <c r="B732" s="220" t="s">
        <v>335</v>
      </c>
      <c r="C732" s="220" t="s">
        <v>451</v>
      </c>
      <c r="D732" s="94">
        <v>1</v>
      </c>
      <c r="E732" s="94">
        <v>2396.16</v>
      </c>
      <c r="F732" s="94">
        <v>26.19</v>
      </c>
      <c r="G732" s="221">
        <v>2396</v>
      </c>
      <c r="H732" s="221">
        <v>2370</v>
      </c>
      <c r="I732" s="94">
        <v>26</v>
      </c>
      <c r="J732" s="221">
        <v>8.33</v>
      </c>
      <c r="K732" s="221">
        <v>8.33</v>
      </c>
    </row>
    <row r="733" spans="1:11" ht="99" customHeight="1" x14ac:dyDescent="0.25">
      <c r="A733" s="146"/>
      <c r="B733" s="148"/>
      <c r="C733" s="148"/>
      <c r="D733" s="95" t="s">
        <v>325</v>
      </c>
      <c r="E733" s="94">
        <v>2369.9699999999998</v>
      </c>
      <c r="F733" s="100"/>
      <c r="G733" s="161"/>
      <c r="H733" s="161"/>
      <c r="I733" s="100"/>
      <c r="J733" s="161"/>
      <c r="K733" s="161"/>
    </row>
    <row r="734" spans="1:11" x14ac:dyDescent="0.25">
      <c r="A734" s="131" t="s">
        <v>449</v>
      </c>
      <c r="B734" s="132"/>
      <c r="C734" s="132"/>
      <c r="D734" s="132"/>
      <c r="E734" s="132"/>
      <c r="F734" s="133">
        <v>2396</v>
      </c>
      <c r="G734" s="222"/>
      <c r="H734" s="96">
        <v>2370</v>
      </c>
      <c r="I734" s="96">
        <v>26</v>
      </c>
      <c r="J734" s="97" t="s">
        <v>36</v>
      </c>
      <c r="K734" s="96">
        <v>8.33</v>
      </c>
    </row>
    <row r="735" spans="1:11" x14ac:dyDescent="0.25">
      <c r="A735" s="135" t="s">
        <v>36</v>
      </c>
      <c r="B735" s="136"/>
      <c r="C735" s="136"/>
      <c r="D735" s="136"/>
      <c r="E735" s="136"/>
      <c r="F735" s="136"/>
      <c r="G735" s="136"/>
      <c r="H735" s="136"/>
      <c r="I735" s="98">
        <v>0</v>
      </c>
      <c r="J735" s="135" t="s">
        <v>36</v>
      </c>
      <c r="K735" s="136"/>
    </row>
    <row r="737" spans="1:11" x14ac:dyDescent="0.25">
      <c r="A737" s="211" t="s">
        <v>36</v>
      </c>
      <c r="B737" s="212"/>
      <c r="C737" s="211" t="s">
        <v>406</v>
      </c>
      <c r="D737" s="212"/>
      <c r="E737" s="99" t="s">
        <v>36</v>
      </c>
      <c r="F737" s="213">
        <v>2396</v>
      </c>
      <c r="G737" s="216"/>
      <c r="H737" s="211" t="s">
        <v>36</v>
      </c>
      <c r="I737" s="215"/>
      <c r="J737" s="215"/>
      <c r="K737" s="212"/>
    </row>
    <row r="738" spans="1:11" x14ac:dyDescent="0.25">
      <c r="A738" s="211" t="s">
        <v>36</v>
      </c>
      <c r="B738" s="212"/>
      <c r="C738" s="211" t="s">
        <v>409</v>
      </c>
      <c r="D738" s="212"/>
      <c r="E738" s="99" t="s">
        <v>36</v>
      </c>
      <c r="F738" s="213">
        <v>2370</v>
      </c>
      <c r="G738" s="216"/>
      <c r="H738" s="211" t="s">
        <v>36</v>
      </c>
      <c r="I738" s="215"/>
      <c r="J738" s="215"/>
      <c r="K738" s="212"/>
    </row>
    <row r="739" spans="1:11" x14ac:dyDescent="0.25">
      <c r="A739" s="211" t="s">
        <v>36</v>
      </c>
      <c r="B739" s="212"/>
      <c r="C739" s="211" t="s">
        <v>410</v>
      </c>
      <c r="D739" s="212"/>
      <c r="E739" s="99" t="s">
        <v>36</v>
      </c>
      <c r="F739" s="213">
        <v>26</v>
      </c>
      <c r="G739" s="216"/>
      <c r="H739" s="211" t="s">
        <v>36</v>
      </c>
      <c r="I739" s="215"/>
      <c r="J739" s="215"/>
      <c r="K739" s="212"/>
    </row>
    <row r="740" spans="1:11" x14ac:dyDescent="0.25">
      <c r="A740" s="211" t="s">
        <v>36</v>
      </c>
      <c r="B740" s="212"/>
      <c r="C740" s="211" t="s">
        <v>412</v>
      </c>
      <c r="D740" s="212"/>
      <c r="E740" s="99" t="s">
        <v>36</v>
      </c>
      <c r="F740" s="213">
        <v>1991</v>
      </c>
      <c r="G740" s="216"/>
      <c r="H740" s="211" t="s">
        <v>36</v>
      </c>
      <c r="I740" s="215"/>
      <c r="J740" s="215"/>
      <c r="K740" s="212"/>
    </row>
    <row r="741" spans="1:11" x14ac:dyDescent="0.25">
      <c r="A741" s="211" t="s">
        <v>36</v>
      </c>
      <c r="B741" s="212"/>
      <c r="C741" s="211" t="s">
        <v>413</v>
      </c>
      <c r="D741" s="212"/>
      <c r="E741" s="99" t="s">
        <v>36</v>
      </c>
      <c r="F741" s="213">
        <v>1375</v>
      </c>
      <c r="G741" s="216"/>
      <c r="H741" s="211" t="s">
        <v>36</v>
      </c>
      <c r="I741" s="215"/>
      <c r="J741" s="215"/>
      <c r="K741" s="212"/>
    </row>
    <row r="742" spans="1:11" x14ac:dyDescent="0.25">
      <c r="A742" s="211" t="s">
        <v>36</v>
      </c>
      <c r="B742" s="212"/>
      <c r="C742" s="211" t="s">
        <v>414</v>
      </c>
      <c r="D742" s="212"/>
      <c r="E742" s="99" t="s">
        <v>36</v>
      </c>
      <c r="F742" s="213">
        <v>5762</v>
      </c>
      <c r="G742" s="214"/>
      <c r="H742" s="211" t="s">
        <v>36</v>
      </c>
      <c r="I742" s="215"/>
      <c r="J742" s="215"/>
      <c r="K742" s="212"/>
    </row>
    <row r="743" spans="1:11" x14ac:dyDescent="0.25">
      <c r="A743" s="211" t="s">
        <v>36</v>
      </c>
      <c r="B743" s="212"/>
      <c r="C743" s="211" t="s">
        <v>415</v>
      </c>
      <c r="D743" s="212"/>
      <c r="E743" s="99" t="s">
        <v>416</v>
      </c>
      <c r="F743" s="213">
        <v>1037</v>
      </c>
      <c r="G743" s="214"/>
      <c r="H743" s="211" t="s">
        <v>36</v>
      </c>
      <c r="I743" s="215"/>
      <c r="J743" s="215"/>
      <c r="K743" s="212"/>
    </row>
    <row r="744" spans="1:11" x14ac:dyDescent="0.25">
      <c r="A744" s="211" t="s">
        <v>36</v>
      </c>
      <c r="B744" s="212"/>
      <c r="C744" s="211" t="s">
        <v>417</v>
      </c>
      <c r="D744" s="212"/>
      <c r="E744" s="99" t="s">
        <v>36</v>
      </c>
      <c r="F744" s="213">
        <v>6799</v>
      </c>
      <c r="G744" s="214"/>
      <c r="H744" s="211" t="s">
        <v>36</v>
      </c>
      <c r="I744" s="215"/>
      <c r="J744" s="215"/>
      <c r="K744" s="212"/>
    </row>
    <row r="745" spans="1:11" x14ac:dyDescent="0.25">
      <c r="A745" s="217">
        <v>8</v>
      </c>
      <c r="B745" s="218"/>
      <c r="C745" s="218"/>
      <c r="D745" s="218"/>
      <c r="E745" s="218"/>
      <c r="F745" s="218"/>
      <c r="G745" s="218"/>
      <c r="H745" s="218"/>
      <c r="I745" s="218"/>
      <c r="J745" s="218"/>
      <c r="K745" s="218"/>
    </row>
    <row r="746" spans="1:11" ht="40.799999999999997" customHeight="1" x14ac:dyDescent="0.25">
      <c r="A746" s="219" t="s">
        <v>336</v>
      </c>
      <c r="B746" s="220" t="s">
        <v>324</v>
      </c>
      <c r="C746" s="220" t="s">
        <v>445</v>
      </c>
      <c r="D746" s="94">
        <v>1</v>
      </c>
      <c r="E746" s="94">
        <v>3940.28</v>
      </c>
      <c r="F746" s="94">
        <v>46.77</v>
      </c>
      <c r="G746" s="221">
        <v>3940</v>
      </c>
      <c r="H746" s="221">
        <v>3893</v>
      </c>
      <c r="I746" s="94">
        <v>47</v>
      </c>
      <c r="J746" s="221">
        <v>13.69</v>
      </c>
      <c r="K746" s="221">
        <v>13.69</v>
      </c>
    </row>
    <row r="747" spans="1:11" ht="67.2" customHeight="1" x14ac:dyDescent="0.25">
      <c r="A747" s="146"/>
      <c r="B747" s="148"/>
      <c r="C747" s="148"/>
      <c r="D747" s="95" t="s">
        <v>325</v>
      </c>
      <c r="E747" s="94">
        <v>3893.52</v>
      </c>
      <c r="F747" s="100"/>
      <c r="G747" s="161"/>
      <c r="H747" s="161"/>
      <c r="I747" s="100"/>
      <c r="J747" s="161"/>
      <c r="K747" s="161"/>
    </row>
    <row r="748" spans="1:11" x14ac:dyDescent="0.25">
      <c r="A748" s="131" t="s">
        <v>450</v>
      </c>
      <c r="B748" s="132"/>
      <c r="C748" s="132"/>
      <c r="D748" s="132"/>
      <c r="E748" s="132"/>
      <c r="F748" s="133">
        <v>3940</v>
      </c>
      <c r="G748" s="210"/>
      <c r="H748" s="96">
        <v>3893</v>
      </c>
      <c r="I748" s="96">
        <v>47</v>
      </c>
      <c r="J748" s="97" t="s">
        <v>36</v>
      </c>
      <c r="K748" s="96">
        <v>13.69</v>
      </c>
    </row>
    <row r="749" spans="1:11" x14ac:dyDescent="0.25">
      <c r="A749" s="135" t="s">
        <v>36</v>
      </c>
      <c r="B749" s="136"/>
      <c r="C749" s="136"/>
      <c r="D749" s="136"/>
      <c r="E749" s="136"/>
      <c r="F749" s="136"/>
      <c r="G749" s="136"/>
      <c r="H749" s="136"/>
      <c r="I749" s="98">
        <v>0</v>
      </c>
      <c r="J749" s="135" t="s">
        <v>36</v>
      </c>
      <c r="K749" s="136"/>
    </row>
    <row r="751" spans="1:11" x14ac:dyDescent="0.25">
      <c r="A751" s="211" t="s">
        <v>36</v>
      </c>
      <c r="B751" s="212"/>
      <c r="C751" s="211" t="s">
        <v>406</v>
      </c>
      <c r="D751" s="212"/>
      <c r="E751" s="99" t="s">
        <v>36</v>
      </c>
      <c r="F751" s="213">
        <v>3940</v>
      </c>
      <c r="G751" s="216"/>
      <c r="H751" s="211" t="s">
        <v>36</v>
      </c>
      <c r="I751" s="215"/>
      <c r="J751" s="215"/>
      <c r="K751" s="212"/>
    </row>
    <row r="752" spans="1:11" x14ac:dyDescent="0.25">
      <c r="A752" s="211" t="s">
        <v>36</v>
      </c>
      <c r="B752" s="212"/>
      <c r="C752" s="211" t="s">
        <v>409</v>
      </c>
      <c r="D752" s="212"/>
      <c r="E752" s="99" t="s">
        <v>36</v>
      </c>
      <c r="F752" s="213">
        <v>3893</v>
      </c>
      <c r="G752" s="216"/>
      <c r="H752" s="211" t="s">
        <v>36</v>
      </c>
      <c r="I752" s="215"/>
      <c r="J752" s="215"/>
      <c r="K752" s="212"/>
    </row>
    <row r="753" spans="1:11" x14ac:dyDescent="0.25">
      <c r="A753" s="211" t="s">
        <v>36</v>
      </c>
      <c r="B753" s="212"/>
      <c r="C753" s="211" t="s">
        <v>410</v>
      </c>
      <c r="D753" s="212"/>
      <c r="E753" s="99" t="s">
        <v>36</v>
      </c>
      <c r="F753" s="213">
        <v>47</v>
      </c>
      <c r="G753" s="216"/>
      <c r="H753" s="211" t="s">
        <v>36</v>
      </c>
      <c r="I753" s="215"/>
      <c r="J753" s="215"/>
      <c r="K753" s="212"/>
    </row>
    <row r="754" spans="1:11" x14ac:dyDescent="0.25">
      <c r="A754" s="211" t="s">
        <v>36</v>
      </c>
      <c r="B754" s="212"/>
      <c r="C754" s="211" t="s">
        <v>412</v>
      </c>
      <c r="D754" s="212"/>
      <c r="E754" s="99" t="s">
        <v>36</v>
      </c>
      <c r="F754" s="213">
        <v>3270</v>
      </c>
      <c r="G754" s="216"/>
      <c r="H754" s="211" t="s">
        <v>36</v>
      </c>
      <c r="I754" s="215"/>
      <c r="J754" s="215"/>
      <c r="K754" s="212"/>
    </row>
    <row r="755" spans="1:11" x14ac:dyDescent="0.25">
      <c r="A755" s="211" t="s">
        <v>36</v>
      </c>
      <c r="B755" s="212"/>
      <c r="C755" s="211" t="s">
        <v>413</v>
      </c>
      <c r="D755" s="212"/>
      <c r="E755" s="99" t="s">
        <v>36</v>
      </c>
      <c r="F755" s="213">
        <v>2258</v>
      </c>
      <c r="G755" s="216"/>
      <c r="H755" s="211" t="s">
        <v>36</v>
      </c>
      <c r="I755" s="215"/>
      <c r="J755" s="215"/>
      <c r="K755" s="212"/>
    </row>
    <row r="756" spans="1:11" x14ac:dyDescent="0.25">
      <c r="A756" s="211" t="s">
        <v>36</v>
      </c>
      <c r="B756" s="212"/>
      <c r="C756" s="211" t="s">
        <v>414</v>
      </c>
      <c r="D756" s="212"/>
      <c r="E756" s="99" t="s">
        <v>36</v>
      </c>
      <c r="F756" s="213">
        <v>9468</v>
      </c>
      <c r="G756" s="216"/>
      <c r="H756" s="211" t="s">
        <v>36</v>
      </c>
      <c r="I756" s="215"/>
      <c r="J756" s="215"/>
      <c r="K756" s="212"/>
    </row>
    <row r="757" spans="1:11" x14ac:dyDescent="0.25">
      <c r="A757" s="211" t="s">
        <v>36</v>
      </c>
      <c r="B757" s="212"/>
      <c r="C757" s="211" t="s">
        <v>415</v>
      </c>
      <c r="D757" s="212"/>
      <c r="E757" s="99" t="s">
        <v>416</v>
      </c>
      <c r="F757" s="213">
        <v>1704</v>
      </c>
      <c r="G757" s="216"/>
      <c r="H757" s="211" t="s">
        <v>36</v>
      </c>
      <c r="I757" s="215"/>
      <c r="J757" s="215"/>
      <c r="K757" s="212"/>
    </row>
    <row r="758" spans="1:11" x14ac:dyDescent="0.25">
      <c r="A758" s="211" t="s">
        <v>36</v>
      </c>
      <c r="B758" s="212"/>
      <c r="C758" s="211" t="s">
        <v>417</v>
      </c>
      <c r="D758" s="212"/>
      <c r="E758" s="99" t="s">
        <v>36</v>
      </c>
      <c r="F758" s="213">
        <v>11172</v>
      </c>
      <c r="G758" s="214"/>
      <c r="H758" s="211" t="s">
        <v>36</v>
      </c>
      <c r="I758" s="215"/>
      <c r="J758" s="215"/>
      <c r="K758" s="212"/>
    </row>
    <row r="759" spans="1:11" x14ac:dyDescent="0.25">
      <c r="A759" s="131" t="s">
        <v>454</v>
      </c>
      <c r="B759" s="132"/>
      <c r="C759" s="132"/>
      <c r="D759" s="132"/>
      <c r="E759" s="132"/>
      <c r="F759" s="133">
        <v>21872</v>
      </c>
      <c r="G759" s="210"/>
      <c r="H759" s="96">
        <v>18321</v>
      </c>
      <c r="I759" s="96">
        <v>3392</v>
      </c>
      <c r="J759" s="97" t="s">
        <v>36</v>
      </c>
      <c r="K759" s="96">
        <v>61.43</v>
      </c>
    </row>
    <row r="760" spans="1:11" x14ac:dyDescent="0.25">
      <c r="A760" s="135" t="s">
        <v>36</v>
      </c>
      <c r="B760" s="136"/>
      <c r="C760" s="136"/>
      <c r="D760" s="136"/>
      <c r="E760" s="136"/>
      <c r="F760" s="136"/>
      <c r="G760" s="136"/>
      <c r="H760" s="136"/>
      <c r="I760" s="98">
        <v>985</v>
      </c>
      <c r="J760" s="135" t="s">
        <v>36</v>
      </c>
      <c r="K760" s="136"/>
    </row>
    <row r="762" spans="1:11" x14ac:dyDescent="0.25">
      <c r="A762" s="131" t="s">
        <v>437</v>
      </c>
      <c r="B762" s="132"/>
      <c r="C762" s="132"/>
      <c r="D762" s="132"/>
      <c r="E762" s="132"/>
      <c r="F762" s="133">
        <v>23036</v>
      </c>
      <c r="G762" s="210"/>
      <c r="H762" s="96">
        <v>19024</v>
      </c>
      <c r="I762" s="96">
        <v>3853</v>
      </c>
      <c r="J762" s="97" t="s">
        <v>36</v>
      </c>
      <c r="K762" s="96">
        <v>61.91</v>
      </c>
    </row>
    <row r="763" spans="1:11" x14ac:dyDescent="0.25">
      <c r="A763" s="135" t="s">
        <v>36</v>
      </c>
      <c r="B763" s="136"/>
      <c r="C763" s="136"/>
      <c r="D763" s="136"/>
      <c r="E763" s="136"/>
      <c r="F763" s="136"/>
      <c r="G763" s="136"/>
      <c r="H763" s="136"/>
      <c r="I763" s="98">
        <v>1115</v>
      </c>
      <c r="J763" s="135" t="s">
        <v>36</v>
      </c>
      <c r="K763" s="136"/>
    </row>
    <row r="765" spans="1:11" x14ac:dyDescent="0.25">
      <c r="A765" s="137" t="s">
        <v>438</v>
      </c>
      <c r="B765" s="138"/>
      <c r="C765" s="101" t="s">
        <v>36</v>
      </c>
      <c r="D765" s="139" t="s">
        <v>36</v>
      </c>
      <c r="E765" s="140"/>
      <c r="F765" s="140"/>
      <c r="G765" s="101" t="s">
        <v>36</v>
      </c>
      <c r="H765" s="141" t="s">
        <v>36</v>
      </c>
      <c r="I765" s="142"/>
      <c r="J765" s="142"/>
      <c r="K765" s="142"/>
    </row>
    <row r="768" spans="1:11" x14ac:dyDescent="0.25">
      <c r="A768" s="198" t="s">
        <v>35</v>
      </c>
      <c r="B768" s="199"/>
      <c r="C768" s="199"/>
      <c r="D768" s="199"/>
      <c r="E768" s="199"/>
      <c r="F768" s="199"/>
      <c r="G768" s="199"/>
      <c r="H768" s="199"/>
      <c r="I768" s="199"/>
      <c r="J768" s="200" t="s">
        <v>400</v>
      </c>
      <c r="K768" s="201"/>
    </row>
    <row r="769" spans="1:11" x14ac:dyDescent="0.25">
      <c r="A769" s="196" t="s">
        <v>401</v>
      </c>
      <c r="B769" s="197"/>
      <c r="C769" s="141" t="s">
        <v>36</v>
      </c>
      <c r="D769" s="142"/>
      <c r="E769" s="142"/>
      <c r="F769" s="196" t="s">
        <v>402</v>
      </c>
      <c r="G769" s="197"/>
      <c r="H769" s="141" t="s">
        <v>36</v>
      </c>
      <c r="I769" s="142"/>
      <c r="J769" s="142"/>
      <c r="K769" s="142"/>
    </row>
    <row r="770" spans="1:11" x14ac:dyDescent="0.25">
      <c r="A770" s="141" t="s">
        <v>36</v>
      </c>
      <c r="B770" s="142"/>
      <c r="C770" s="141" t="s">
        <v>36</v>
      </c>
      <c r="D770" s="142"/>
      <c r="E770" s="142"/>
      <c r="F770" s="141" t="s">
        <v>36</v>
      </c>
      <c r="G770" s="142"/>
      <c r="H770" s="141" t="s">
        <v>36</v>
      </c>
      <c r="I770" s="142"/>
      <c r="J770" s="142"/>
      <c r="K770" s="142"/>
    </row>
    <row r="772" spans="1:11" x14ac:dyDescent="0.25">
      <c r="A772" s="139" t="s">
        <v>36</v>
      </c>
      <c r="B772" s="140"/>
      <c r="C772" s="141" t="s">
        <v>36</v>
      </c>
      <c r="D772" s="142"/>
      <c r="E772" s="142"/>
      <c r="F772" s="139" t="s">
        <v>36</v>
      </c>
      <c r="G772" s="140"/>
      <c r="H772" s="141" t="s">
        <v>36</v>
      </c>
      <c r="I772" s="142"/>
      <c r="J772" s="142"/>
      <c r="K772" s="142"/>
    </row>
    <row r="773" spans="1:11" x14ac:dyDescent="0.25">
      <c r="A773" s="202" t="s">
        <v>403</v>
      </c>
      <c r="B773" s="203"/>
      <c r="C773" s="203"/>
      <c r="D773" s="203"/>
      <c r="E773" s="203"/>
      <c r="F773" s="202" t="s">
        <v>403</v>
      </c>
      <c r="G773" s="203"/>
      <c r="H773" s="203"/>
      <c r="I773" s="203"/>
      <c r="J773" s="203"/>
      <c r="K773" s="203"/>
    </row>
    <row r="774" spans="1:11" ht="15.6" x14ac:dyDescent="0.3">
      <c r="A774" s="204" t="s">
        <v>404</v>
      </c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</row>
    <row r="775" spans="1:11" x14ac:dyDescent="0.25">
      <c r="A775" s="206" t="s">
        <v>443</v>
      </c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</row>
    <row r="776" spans="1:11" x14ac:dyDescent="0.25">
      <c r="A776" s="194" t="s">
        <v>38</v>
      </c>
      <c r="B776" s="195"/>
      <c r="C776" s="195"/>
      <c r="D776" s="195"/>
      <c r="E776" s="195"/>
      <c r="F776" s="195"/>
      <c r="G776" s="195"/>
      <c r="H776" s="195"/>
      <c r="I776" s="195"/>
      <c r="J776" s="195"/>
      <c r="K776" s="195"/>
    </row>
    <row r="777" spans="1:11" x14ac:dyDescent="0.25">
      <c r="A777" s="184" t="s">
        <v>39</v>
      </c>
      <c r="B777" s="184" t="s">
        <v>40</v>
      </c>
      <c r="C777" s="184" t="s">
        <v>41</v>
      </c>
      <c r="D777" s="184" t="s">
        <v>42</v>
      </c>
      <c r="E777" s="187" t="s">
        <v>43</v>
      </c>
      <c r="F777" s="188"/>
      <c r="G777" s="187" t="s">
        <v>44</v>
      </c>
      <c r="H777" s="189"/>
      <c r="I777" s="188"/>
      <c r="J777" s="190" t="s">
        <v>45</v>
      </c>
      <c r="K777" s="191"/>
    </row>
    <row r="778" spans="1:11" ht="19.2" x14ac:dyDescent="0.25">
      <c r="A778" s="185"/>
      <c r="B778" s="185"/>
      <c r="C778" s="185"/>
      <c r="D778" s="185"/>
      <c r="E778" s="92" t="s">
        <v>46</v>
      </c>
      <c r="F778" s="92" t="s">
        <v>47</v>
      </c>
      <c r="G778" s="184" t="s">
        <v>46</v>
      </c>
      <c r="H778" s="184" t="s">
        <v>48</v>
      </c>
      <c r="I778" s="92" t="s">
        <v>47</v>
      </c>
      <c r="J778" s="192"/>
      <c r="K778" s="193"/>
    </row>
    <row r="779" spans="1:11" ht="28.8" x14ac:dyDescent="0.25">
      <c r="A779" s="186"/>
      <c r="B779" s="186"/>
      <c r="C779" s="186"/>
      <c r="D779" s="186"/>
      <c r="E779" s="92" t="s">
        <v>48</v>
      </c>
      <c r="F779" s="92" t="s">
        <v>49</v>
      </c>
      <c r="G779" s="186"/>
      <c r="H779" s="186"/>
      <c r="I779" s="92" t="s">
        <v>49</v>
      </c>
      <c r="J779" s="92" t="s">
        <v>50</v>
      </c>
      <c r="K779" s="92" t="s">
        <v>46</v>
      </c>
    </row>
    <row r="780" spans="1:11" x14ac:dyDescent="0.25">
      <c r="A780" s="92">
        <v>1</v>
      </c>
      <c r="B780" s="93">
        <v>2</v>
      </c>
      <c r="C780" s="93">
        <v>3</v>
      </c>
      <c r="D780" s="93">
        <v>4</v>
      </c>
      <c r="E780" s="93">
        <v>5</v>
      </c>
      <c r="F780" s="93">
        <v>6</v>
      </c>
      <c r="G780" s="93">
        <v>7</v>
      </c>
      <c r="H780" s="93">
        <v>8</v>
      </c>
      <c r="I780" s="93">
        <v>9</v>
      </c>
      <c r="J780" s="93">
        <v>10</v>
      </c>
      <c r="K780" s="93">
        <v>11</v>
      </c>
    </row>
    <row r="781" spans="1:11" x14ac:dyDescent="0.25">
      <c r="A781" s="208" t="s">
        <v>472</v>
      </c>
      <c r="B781" s="209"/>
      <c r="C781" s="209"/>
      <c r="D781" s="209"/>
      <c r="E781" s="209"/>
      <c r="F781" s="209"/>
      <c r="G781" s="209"/>
      <c r="H781" s="209"/>
      <c r="I781" s="209"/>
      <c r="J781" s="209"/>
      <c r="K781" s="209"/>
    </row>
    <row r="782" spans="1:11" ht="13.8" customHeight="1" x14ac:dyDescent="0.25">
      <c r="A782" s="156">
        <v>1</v>
      </c>
      <c r="B782" s="157"/>
      <c r="C782" s="157"/>
      <c r="D782" s="157"/>
      <c r="E782" s="157"/>
      <c r="F782" s="157"/>
      <c r="G782" s="157"/>
      <c r="H782" s="157"/>
      <c r="I782" s="157"/>
      <c r="J782" s="157"/>
      <c r="K782" s="157"/>
    </row>
    <row r="783" spans="1:11" ht="43.2" customHeight="1" x14ac:dyDescent="0.25">
      <c r="A783" s="145" t="s">
        <v>53</v>
      </c>
      <c r="B783" s="147" t="s">
        <v>322</v>
      </c>
      <c r="C783" s="147" t="s">
        <v>323</v>
      </c>
      <c r="D783" s="94">
        <v>1</v>
      </c>
      <c r="E783" s="94">
        <v>3041.82</v>
      </c>
      <c r="F783" s="94">
        <v>1206.47</v>
      </c>
      <c r="G783" s="149">
        <v>3042</v>
      </c>
      <c r="H783" s="149">
        <v>1794</v>
      </c>
      <c r="I783" s="94">
        <v>1206</v>
      </c>
      <c r="J783" s="149">
        <v>5.45</v>
      </c>
      <c r="K783" s="149">
        <v>5.45</v>
      </c>
    </row>
    <row r="784" spans="1:11" ht="39.6" customHeight="1" x14ac:dyDescent="0.25">
      <c r="A784" s="146"/>
      <c r="B784" s="148"/>
      <c r="C784" s="148"/>
      <c r="D784" s="95" t="s">
        <v>55</v>
      </c>
      <c r="E784" s="94">
        <v>1793.28</v>
      </c>
      <c r="F784" s="94">
        <v>364.62</v>
      </c>
      <c r="G784" s="161"/>
      <c r="H784" s="161"/>
      <c r="I784" s="94">
        <v>365</v>
      </c>
      <c r="J784" s="161"/>
      <c r="K784" s="161"/>
    </row>
    <row r="785" spans="1:11" x14ac:dyDescent="0.25">
      <c r="A785" s="131" t="s">
        <v>536</v>
      </c>
      <c r="B785" s="132"/>
      <c r="C785" s="132"/>
      <c r="D785" s="132"/>
      <c r="E785" s="132"/>
      <c r="F785" s="133">
        <v>3042</v>
      </c>
      <c r="G785" s="134"/>
      <c r="H785" s="108">
        <v>1794</v>
      </c>
      <c r="I785" s="108">
        <v>1206</v>
      </c>
      <c r="J785" s="97" t="s">
        <v>36</v>
      </c>
      <c r="K785" s="108">
        <v>5.45</v>
      </c>
    </row>
    <row r="786" spans="1:11" x14ac:dyDescent="0.25">
      <c r="A786" s="135" t="s">
        <v>36</v>
      </c>
      <c r="B786" s="136"/>
      <c r="C786" s="136"/>
      <c r="D786" s="136"/>
      <c r="E786" s="136"/>
      <c r="F786" s="136"/>
      <c r="G786" s="136"/>
      <c r="H786" s="136"/>
      <c r="I786" s="98">
        <v>365</v>
      </c>
      <c r="J786" s="135" t="s">
        <v>36</v>
      </c>
      <c r="K786" s="136"/>
    </row>
    <row r="788" spans="1:11" x14ac:dyDescent="0.25">
      <c r="A788" s="123" t="s">
        <v>36</v>
      </c>
      <c r="B788" s="124"/>
      <c r="C788" s="123" t="s">
        <v>406</v>
      </c>
      <c r="D788" s="124"/>
      <c r="E788" s="99" t="s">
        <v>36</v>
      </c>
      <c r="F788" s="154">
        <v>3042</v>
      </c>
      <c r="G788" s="160"/>
      <c r="H788" s="123" t="s">
        <v>36</v>
      </c>
      <c r="I788" s="130"/>
      <c r="J788" s="130"/>
      <c r="K788" s="124"/>
    </row>
    <row r="789" spans="1:11" x14ac:dyDescent="0.25">
      <c r="A789" s="123" t="s">
        <v>36</v>
      </c>
      <c r="B789" s="124"/>
      <c r="C789" s="123" t="s">
        <v>407</v>
      </c>
      <c r="D789" s="124"/>
      <c r="E789" s="99" t="s">
        <v>36</v>
      </c>
      <c r="F789" s="154">
        <v>42</v>
      </c>
      <c r="G789" s="160"/>
      <c r="H789" s="123" t="s">
        <v>36</v>
      </c>
      <c r="I789" s="130"/>
      <c r="J789" s="130"/>
      <c r="K789" s="124"/>
    </row>
    <row r="790" spans="1:11" x14ac:dyDescent="0.25">
      <c r="A790" s="123" t="s">
        <v>36</v>
      </c>
      <c r="B790" s="124"/>
      <c r="C790" s="123" t="s">
        <v>408</v>
      </c>
      <c r="D790" s="124"/>
      <c r="E790" s="99" t="s">
        <v>36</v>
      </c>
      <c r="F790" s="154">
        <v>42</v>
      </c>
      <c r="G790" s="160"/>
      <c r="H790" s="123" t="s">
        <v>36</v>
      </c>
      <c r="I790" s="130"/>
      <c r="J790" s="130"/>
      <c r="K790" s="124"/>
    </row>
    <row r="791" spans="1:11" x14ac:dyDescent="0.25">
      <c r="A791" s="123" t="s">
        <v>36</v>
      </c>
      <c r="B791" s="124"/>
      <c r="C791" s="123" t="s">
        <v>409</v>
      </c>
      <c r="D791" s="124"/>
      <c r="E791" s="99" t="s">
        <v>36</v>
      </c>
      <c r="F791" s="154">
        <v>1794</v>
      </c>
      <c r="G791" s="160"/>
      <c r="H791" s="123" t="s">
        <v>36</v>
      </c>
      <c r="I791" s="130"/>
      <c r="J791" s="130"/>
      <c r="K791" s="124"/>
    </row>
    <row r="792" spans="1:11" x14ac:dyDescent="0.25">
      <c r="A792" s="123" t="s">
        <v>36</v>
      </c>
      <c r="B792" s="124"/>
      <c r="C792" s="123" t="s">
        <v>410</v>
      </c>
      <c r="D792" s="124"/>
      <c r="E792" s="99" t="s">
        <v>36</v>
      </c>
      <c r="F792" s="154">
        <v>1206</v>
      </c>
      <c r="G792" s="160"/>
      <c r="H792" s="123" t="s">
        <v>36</v>
      </c>
      <c r="I792" s="130"/>
      <c r="J792" s="130"/>
      <c r="K792" s="124"/>
    </row>
    <row r="793" spans="1:11" x14ac:dyDescent="0.25">
      <c r="A793" s="123" t="s">
        <v>36</v>
      </c>
      <c r="B793" s="124"/>
      <c r="C793" s="123" t="s">
        <v>411</v>
      </c>
      <c r="D793" s="124"/>
      <c r="E793" s="99" t="s">
        <v>36</v>
      </c>
      <c r="F793" s="154">
        <v>365</v>
      </c>
      <c r="G793" s="160"/>
      <c r="H793" s="123" t="s">
        <v>36</v>
      </c>
      <c r="I793" s="130"/>
      <c r="J793" s="130"/>
      <c r="K793" s="124"/>
    </row>
    <row r="794" spans="1:11" x14ac:dyDescent="0.25">
      <c r="A794" s="123" t="s">
        <v>36</v>
      </c>
      <c r="B794" s="124"/>
      <c r="C794" s="123" t="s">
        <v>412</v>
      </c>
      <c r="D794" s="124"/>
      <c r="E794" s="99" t="s">
        <v>36</v>
      </c>
      <c r="F794" s="154">
        <v>1922</v>
      </c>
      <c r="G794" s="160"/>
      <c r="H794" s="123" t="s">
        <v>36</v>
      </c>
      <c r="I794" s="130"/>
      <c r="J794" s="130"/>
      <c r="K794" s="124"/>
    </row>
    <row r="795" spans="1:11" x14ac:dyDescent="0.25">
      <c r="A795" s="123" t="s">
        <v>36</v>
      </c>
      <c r="B795" s="124"/>
      <c r="C795" s="123" t="s">
        <v>413</v>
      </c>
      <c r="D795" s="124"/>
      <c r="E795" s="99" t="s">
        <v>36</v>
      </c>
      <c r="F795" s="154">
        <v>1123</v>
      </c>
      <c r="G795" s="155"/>
      <c r="H795" s="123" t="s">
        <v>36</v>
      </c>
      <c r="I795" s="130"/>
      <c r="J795" s="130"/>
      <c r="K795" s="124"/>
    </row>
    <row r="796" spans="1:11" x14ac:dyDescent="0.25">
      <c r="A796" s="123" t="s">
        <v>36</v>
      </c>
      <c r="B796" s="124"/>
      <c r="C796" s="123" t="s">
        <v>414</v>
      </c>
      <c r="D796" s="124"/>
      <c r="E796" s="99" t="s">
        <v>36</v>
      </c>
      <c r="F796" s="154">
        <v>6087</v>
      </c>
      <c r="G796" s="155"/>
      <c r="H796" s="123" t="s">
        <v>36</v>
      </c>
      <c r="I796" s="130"/>
      <c r="J796" s="130"/>
      <c r="K796" s="124"/>
    </row>
    <row r="797" spans="1:11" ht="13.8" customHeight="1" x14ac:dyDescent="0.25">
      <c r="A797" s="123" t="s">
        <v>36</v>
      </c>
      <c r="B797" s="124"/>
      <c r="C797" s="123" t="s">
        <v>415</v>
      </c>
      <c r="D797" s="124"/>
      <c r="E797" s="99" t="s">
        <v>416</v>
      </c>
      <c r="F797" s="154">
        <v>1096</v>
      </c>
      <c r="G797" s="155"/>
      <c r="H797" s="123" t="s">
        <v>36</v>
      </c>
      <c r="I797" s="130"/>
      <c r="J797" s="130"/>
      <c r="K797" s="124"/>
    </row>
    <row r="798" spans="1:11" x14ac:dyDescent="0.25">
      <c r="A798" s="123" t="s">
        <v>36</v>
      </c>
      <c r="B798" s="124"/>
      <c r="C798" s="123" t="s">
        <v>417</v>
      </c>
      <c r="D798" s="124"/>
      <c r="E798" s="99" t="s">
        <v>36</v>
      </c>
      <c r="F798" s="154">
        <v>7183</v>
      </c>
      <c r="G798" s="155"/>
      <c r="H798" s="123" t="s">
        <v>36</v>
      </c>
      <c r="I798" s="130"/>
      <c r="J798" s="130"/>
      <c r="K798" s="124"/>
    </row>
    <row r="799" spans="1:11" x14ac:dyDescent="0.25">
      <c r="A799" s="156">
        <v>2</v>
      </c>
      <c r="B799" s="157"/>
      <c r="C799" s="157"/>
      <c r="D799" s="157"/>
      <c r="E799" s="157"/>
      <c r="F799" s="157"/>
      <c r="G799" s="157"/>
      <c r="H799" s="157"/>
      <c r="I799" s="157"/>
      <c r="J799" s="157"/>
      <c r="K799" s="157"/>
    </row>
    <row r="800" spans="1:11" ht="55.8" customHeight="1" x14ac:dyDescent="0.25">
      <c r="A800" s="145" t="s">
        <v>56</v>
      </c>
      <c r="B800" s="147" t="s">
        <v>324</v>
      </c>
      <c r="C800" s="147" t="s">
        <v>473</v>
      </c>
      <c r="D800" s="94">
        <v>0.06</v>
      </c>
      <c r="E800" s="94">
        <v>3940.28</v>
      </c>
      <c r="F800" s="94">
        <v>46.77</v>
      </c>
      <c r="G800" s="149">
        <v>236</v>
      </c>
      <c r="H800" s="149">
        <v>233</v>
      </c>
      <c r="I800" s="94">
        <v>3</v>
      </c>
      <c r="J800" s="149">
        <v>13.69</v>
      </c>
      <c r="K800" s="149">
        <v>0.82</v>
      </c>
    </row>
    <row r="801" spans="1:11" ht="51.6" customHeight="1" x14ac:dyDescent="0.25">
      <c r="A801" s="146"/>
      <c r="B801" s="148"/>
      <c r="C801" s="148"/>
      <c r="D801" s="95" t="s">
        <v>325</v>
      </c>
      <c r="E801" s="94">
        <v>3893.52</v>
      </c>
      <c r="F801" s="100"/>
      <c r="G801" s="161"/>
      <c r="H801" s="161"/>
      <c r="I801" s="100"/>
      <c r="J801" s="161"/>
      <c r="K801" s="161"/>
    </row>
    <row r="802" spans="1:11" x14ac:dyDescent="0.25">
      <c r="A802" s="131" t="s">
        <v>418</v>
      </c>
      <c r="B802" s="132"/>
      <c r="C802" s="132"/>
      <c r="D802" s="132"/>
      <c r="E802" s="132"/>
      <c r="F802" s="133">
        <v>236</v>
      </c>
      <c r="G802" s="134"/>
      <c r="H802" s="108">
        <v>233</v>
      </c>
      <c r="I802" s="108">
        <v>3</v>
      </c>
      <c r="J802" s="97" t="s">
        <v>36</v>
      </c>
      <c r="K802" s="108">
        <v>0.82</v>
      </c>
    </row>
    <row r="803" spans="1:11" x14ac:dyDescent="0.25">
      <c r="A803" s="135" t="s">
        <v>36</v>
      </c>
      <c r="B803" s="136"/>
      <c r="C803" s="136"/>
      <c r="D803" s="136"/>
      <c r="E803" s="136"/>
      <c r="F803" s="136"/>
      <c r="G803" s="136"/>
      <c r="H803" s="136"/>
      <c r="I803" s="98">
        <v>0</v>
      </c>
      <c r="J803" s="135" t="s">
        <v>36</v>
      </c>
      <c r="K803" s="136"/>
    </row>
    <row r="805" spans="1:11" x14ac:dyDescent="0.25">
      <c r="A805" s="123" t="s">
        <v>36</v>
      </c>
      <c r="B805" s="124"/>
      <c r="C805" s="123" t="s">
        <v>406</v>
      </c>
      <c r="D805" s="124"/>
      <c r="E805" s="99" t="s">
        <v>36</v>
      </c>
      <c r="F805" s="154">
        <v>236</v>
      </c>
      <c r="G805" s="155"/>
      <c r="H805" s="123" t="s">
        <v>36</v>
      </c>
      <c r="I805" s="130"/>
      <c r="J805" s="130"/>
      <c r="K805" s="124"/>
    </row>
    <row r="806" spans="1:11" ht="13.8" customHeight="1" x14ac:dyDescent="0.25">
      <c r="A806" s="123" t="s">
        <v>36</v>
      </c>
      <c r="B806" s="124"/>
      <c r="C806" s="123" t="s">
        <v>409</v>
      </c>
      <c r="D806" s="124"/>
      <c r="E806" s="99" t="s">
        <v>36</v>
      </c>
      <c r="F806" s="154">
        <v>233</v>
      </c>
      <c r="G806" s="155"/>
      <c r="H806" s="123" t="s">
        <v>36</v>
      </c>
      <c r="I806" s="130"/>
      <c r="J806" s="130"/>
      <c r="K806" s="124"/>
    </row>
    <row r="807" spans="1:11" ht="13.8" customHeight="1" x14ac:dyDescent="0.25">
      <c r="A807" s="123" t="s">
        <v>36</v>
      </c>
      <c r="B807" s="124"/>
      <c r="C807" s="123" t="s">
        <v>410</v>
      </c>
      <c r="D807" s="124"/>
      <c r="E807" s="99" t="s">
        <v>36</v>
      </c>
      <c r="F807" s="154">
        <v>3</v>
      </c>
      <c r="G807" s="155"/>
      <c r="H807" s="123" t="s">
        <v>36</v>
      </c>
      <c r="I807" s="130"/>
      <c r="J807" s="130"/>
      <c r="K807" s="124"/>
    </row>
    <row r="808" spans="1:11" x14ac:dyDescent="0.25">
      <c r="A808" s="123" t="s">
        <v>36</v>
      </c>
      <c r="B808" s="124"/>
      <c r="C808" s="123" t="s">
        <v>412</v>
      </c>
      <c r="D808" s="124"/>
      <c r="E808" s="99" t="s">
        <v>36</v>
      </c>
      <c r="F808" s="154">
        <v>196</v>
      </c>
      <c r="G808" s="155"/>
      <c r="H808" s="123" t="s">
        <v>36</v>
      </c>
      <c r="I808" s="130"/>
      <c r="J808" s="130"/>
      <c r="K808" s="124"/>
    </row>
    <row r="809" spans="1:11" x14ac:dyDescent="0.25">
      <c r="A809" s="123" t="s">
        <v>36</v>
      </c>
      <c r="B809" s="124"/>
      <c r="C809" s="123" t="s">
        <v>413</v>
      </c>
      <c r="D809" s="124"/>
      <c r="E809" s="99" t="s">
        <v>36</v>
      </c>
      <c r="F809" s="154">
        <v>135</v>
      </c>
      <c r="G809" s="155"/>
      <c r="H809" s="123" t="s">
        <v>36</v>
      </c>
      <c r="I809" s="130"/>
      <c r="J809" s="130"/>
      <c r="K809" s="124"/>
    </row>
    <row r="810" spans="1:11" x14ac:dyDescent="0.25">
      <c r="A810" s="123" t="s">
        <v>36</v>
      </c>
      <c r="B810" s="124"/>
      <c r="C810" s="123" t="s">
        <v>414</v>
      </c>
      <c r="D810" s="124"/>
      <c r="E810" s="99" t="s">
        <v>36</v>
      </c>
      <c r="F810" s="154">
        <v>567</v>
      </c>
      <c r="G810" s="155"/>
      <c r="H810" s="123" t="s">
        <v>36</v>
      </c>
      <c r="I810" s="130"/>
      <c r="J810" s="130"/>
      <c r="K810" s="124"/>
    </row>
    <row r="811" spans="1:11" x14ac:dyDescent="0.25">
      <c r="A811" s="123" t="s">
        <v>36</v>
      </c>
      <c r="B811" s="124"/>
      <c r="C811" s="123" t="s">
        <v>415</v>
      </c>
      <c r="D811" s="124"/>
      <c r="E811" s="99" t="s">
        <v>416</v>
      </c>
      <c r="F811" s="154">
        <v>102</v>
      </c>
      <c r="G811" s="155"/>
      <c r="H811" s="123" t="s">
        <v>36</v>
      </c>
      <c r="I811" s="130"/>
      <c r="J811" s="130"/>
      <c r="K811" s="124"/>
    </row>
    <row r="812" spans="1:11" x14ac:dyDescent="0.25">
      <c r="A812" s="123" t="s">
        <v>36</v>
      </c>
      <c r="B812" s="124"/>
      <c r="C812" s="123" t="s">
        <v>417</v>
      </c>
      <c r="D812" s="124"/>
      <c r="E812" s="99" t="s">
        <v>36</v>
      </c>
      <c r="F812" s="154">
        <v>669</v>
      </c>
      <c r="G812" s="155"/>
      <c r="H812" s="123" t="s">
        <v>36</v>
      </c>
      <c r="I812" s="130"/>
      <c r="J812" s="130"/>
      <c r="K812" s="124"/>
    </row>
    <row r="813" spans="1:11" x14ac:dyDescent="0.25">
      <c r="A813" s="156">
        <v>3</v>
      </c>
      <c r="B813" s="157"/>
      <c r="C813" s="157"/>
      <c r="D813" s="157"/>
      <c r="E813" s="157"/>
      <c r="F813" s="157"/>
      <c r="G813" s="157"/>
      <c r="H813" s="157"/>
      <c r="I813" s="157"/>
      <c r="J813" s="157"/>
      <c r="K813" s="157"/>
    </row>
    <row r="814" spans="1:11" ht="65.400000000000006" customHeight="1" x14ac:dyDescent="0.25">
      <c r="A814" s="145" t="s">
        <v>37</v>
      </c>
      <c r="B814" s="147" t="s">
        <v>326</v>
      </c>
      <c r="C814" s="147" t="s">
        <v>327</v>
      </c>
      <c r="D814" s="94">
        <v>1</v>
      </c>
      <c r="E814" s="94">
        <v>2099.8200000000002</v>
      </c>
      <c r="F814" s="94">
        <v>844.53</v>
      </c>
      <c r="G814" s="149">
        <v>2100</v>
      </c>
      <c r="H814" s="149">
        <v>1255</v>
      </c>
      <c r="I814" s="94">
        <v>845</v>
      </c>
      <c r="J814" s="149">
        <v>3.82</v>
      </c>
      <c r="K814" s="149">
        <v>3.82</v>
      </c>
    </row>
    <row r="815" spans="1:11" ht="64.2" customHeight="1" x14ac:dyDescent="0.25">
      <c r="A815" s="146"/>
      <c r="B815" s="148"/>
      <c r="C815" s="148"/>
      <c r="D815" s="95" t="s">
        <v>55</v>
      </c>
      <c r="E815" s="94">
        <v>1255.3</v>
      </c>
      <c r="F815" s="94">
        <v>255.23</v>
      </c>
      <c r="G815" s="161"/>
      <c r="H815" s="161"/>
      <c r="I815" s="94">
        <v>255</v>
      </c>
      <c r="J815" s="150"/>
      <c r="K815" s="150"/>
    </row>
    <row r="816" spans="1:11" x14ac:dyDescent="0.25">
      <c r="A816" s="131" t="s">
        <v>424</v>
      </c>
      <c r="B816" s="132"/>
      <c r="C816" s="132"/>
      <c r="D816" s="132"/>
      <c r="E816" s="132"/>
      <c r="F816" s="133">
        <v>2100</v>
      </c>
      <c r="G816" s="144"/>
      <c r="H816" s="108">
        <v>1255</v>
      </c>
      <c r="I816" s="108">
        <v>845</v>
      </c>
      <c r="J816" s="97" t="s">
        <v>36</v>
      </c>
      <c r="K816" s="108">
        <v>3.82</v>
      </c>
    </row>
    <row r="817" spans="1:11" ht="13.8" customHeight="1" x14ac:dyDescent="0.25">
      <c r="A817" s="135" t="s">
        <v>36</v>
      </c>
      <c r="B817" s="136"/>
      <c r="C817" s="136"/>
      <c r="D817" s="136"/>
      <c r="E817" s="136"/>
      <c r="F817" s="136"/>
      <c r="G817" s="136"/>
      <c r="H817" s="136"/>
      <c r="I817" s="98">
        <v>255</v>
      </c>
      <c r="J817" s="135" t="s">
        <v>36</v>
      </c>
      <c r="K817" s="136"/>
    </row>
    <row r="819" spans="1:11" ht="13.8" customHeight="1" x14ac:dyDescent="0.25">
      <c r="A819" s="123" t="s">
        <v>36</v>
      </c>
      <c r="B819" s="124"/>
      <c r="C819" s="123" t="s">
        <v>406</v>
      </c>
      <c r="D819" s="124"/>
      <c r="E819" s="99" t="s">
        <v>36</v>
      </c>
      <c r="F819" s="154">
        <v>2100</v>
      </c>
      <c r="G819" s="160"/>
      <c r="H819" s="123" t="s">
        <v>36</v>
      </c>
      <c r="I819" s="130"/>
      <c r="J819" s="130"/>
      <c r="K819" s="124"/>
    </row>
    <row r="820" spans="1:11" x14ac:dyDescent="0.25">
      <c r="A820" s="123" t="s">
        <v>36</v>
      </c>
      <c r="B820" s="124"/>
      <c r="C820" s="123" t="s">
        <v>409</v>
      </c>
      <c r="D820" s="124"/>
      <c r="E820" s="99" t="s">
        <v>36</v>
      </c>
      <c r="F820" s="154">
        <v>1255</v>
      </c>
      <c r="G820" s="160"/>
      <c r="H820" s="123" t="s">
        <v>36</v>
      </c>
      <c r="I820" s="130"/>
      <c r="J820" s="130"/>
      <c r="K820" s="124"/>
    </row>
    <row r="821" spans="1:11" x14ac:dyDescent="0.25">
      <c r="A821" s="123" t="s">
        <v>36</v>
      </c>
      <c r="B821" s="124"/>
      <c r="C821" s="123" t="s">
        <v>410</v>
      </c>
      <c r="D821" s="124"/>
      <c r="E821" s="99" t="s">
        <v>36</v>
      </c>
      <c r="F821" s="154">
        <v>845</v>
      </c>
      <c r="G821" s="160"/>
      <c r="H821" s="123" t="s">
        <v>36</v>
      </c>
      <c r="I821" s="130"/>
      <c r="J821" s="130"/>
      <c r="K821" s="124"/>
    </row>
    <row r="822" spans="1:11" x14ac:dyDescent="0.25">
      <c r="A822" s="123" t="s">
        <v>36</v>
      </c>
      <c r="B822" s="124"/>
      <c r="C822" s="123" t="s">
        <v>411</v>
      </c>
      <c r="D822" s="124"/>
      <c r="E822" s="99" t="s">
        <v>36</v>
      </c>
      <c r="F822" s="154">
        <v>255</v>
      </c>
      <c r="G822" s="160"/>
      <c r="H822" s="123" t="s">
        <v>36</v>
      </c>
      <c r="I822" s="130"/>
      <c r="J822" s="130"/>
      <c r="K822" s="124"/>
    </row>
    <row r="823" spans="1:11" x14ac:dyDescent="0.25">
      <c r="A823" s="123" t="s">
        <v>36</v>
      </c>
      <c r="B823" s="124"/>
      <c r="C823" s="123" t="s">
        <v>412</v>
      </c>
      <c r="D823" s="124"/>
      <c r="E823" s="99" t="s">
        <v>36</v>
      </c>
      <c r="F823" s="154">
        <v>1344</v>
      </c>
      <c r="G823" s="160"/>
      <c r="H823" s="123" t="s">
        <v>36</v>
      </c>
      <c r="I823" s="130"/>
      <c r="J823" s="130"/>
      <c r="K823" s="124"/>
    </row>
    <row r="824" spans="1:11" ht="13.8" customHeight="1" x14ac:dyDescent="0.25">
      <c r="A824" s="123" t="s">
        <v>36</v>
      </c>
      <c r="B824" s="124"/>
      <c r="C824" s="123" t="s">
        <v>413</v>
      </c>
      <c r="D824" s="124"/>
      <c r="E824" s="99" t="s">
        <v>36</v>
      </c>
      <c r="F824" s="154">
        <v>785</v>
      </c>
      <c r="G824" s="155"/>
      <c r="H824" s="123" t="s">
        <v>36</v>
      </c>
      <c r="I824" s="130"/>
      <c r="J824" s="130"/>
      <c r="K824" s="124"/>
    </row>
    <row r="825" spans="1:11" x14ac:dyDescent="0.25">
      <c r="A825" s="123" t="s">
        <v>36</v>
      </c>
      <c r="B825" s="124"/>
      <c r="C825" s="123" t="s">
        <v>414</v>
      </c>
      <c r="D825" s="124"/>
      <c r="E825" s="99" t="s">
        <v>36</v>
      </c>
      <c r="F825" s="154">
        <v>4229</v>
      </c>
      <c r="G825" s="155"/>
      <c r="H825" s="123" t="s">
        <v>36</v>
      </c>
      <c r="I825" s="130"/>
      <c r="J825" s="130"/>
      <c r="K825" s="124"/>
    </row>
    <row r="826" spans="1:11" x14ac:dyDescent="0.25">
      <c r="A826" s="123" t="s">
        <v>36</v>
      </c>
      <c r="B826" s="124"/>
      <c r="C826" s="123" t="s">
        <v>415</v>
      </c>
      <c r="D826" s="124"/>
      <c r="E826" s="99" t="s">
        <v>416</v>
      </c>
      <c r="F826" s="154">
        <v>761</v>
      </c>
      <c r="G826" s="155"/>
      <c r="H826" s="123" t="s">
        <v>36</v>
      </c>
      <c r="I826" s="130"/>
      <c r="J826" s="130"/>
      <c r="K826" s="124"/>
    </row>
    <row r="827" spans="1:11" x14ac:dyDescent="0.25">
      <c r="A827" s="123" t="s">
        <v>36</v>
      </c>
      <c r="B827" s="124"/>
      <c r="C827" s="123" t="s">
        <v>417</v>
      </c>
      <c r="D827" s="124"/>
      <c r="E827" s="99" t="s">
        <v>36</v>
      </c>
      <c r="F827" s="154">
        <v>4990</v>
      </c>
      <c r="G827" s="155"/>
      <c r="H827" s="123" t="s">
        <v>36</v>
      </c>
      <c r="I827" s="130"/>
      <c r="J827" s="130"/>
      <c r="K827" s="124"/>
    </row>
    <row r="828" spans="1:11" x14ac:dyDescent="0.25">
      <c r="A828" s="156">
        <v>4</v>
      </c>
      <c r="B828" s="157"/>
      <c r="C828" s="157"/>
      <c r="D828" s="157"/>
      <c r="E828" s="157"/>
      <c r="F828" s="157"/>
      <c r="G828" s="157"/>
      <c r="H828" s="157"/>
      <c r="I828" s="157"/>
      <c r="J828" s="157"/>
      <c r="K828" s="157"/>
    </row>
    <row r="829" spans="1:11" ht="46.8" customHeight="1" x14ac:dyDescent="0.25">
      <c r="A829" s="145" t="s">
        <v>420</v>
      </c>
      <c r="B829" s="147" t="s">
        <v>322</v>
      </c>
      <c r="C829" s="147" t="s">
        <v>323</v>
      </c>
      <c r="D829" s="94">
        <v>1</v>
      </c>
      <c r="E829" s="94">
        <v>3041.82</v>
      </c>
      <c r="F829" s="94">
        <v>1206.47</v>
      </c>
      <c r="G829" s="149">
        <v>3042</v>
      </c>
      <c r="H829" s="149">
        <v>1794</v>
      </c>
      <c r="I829" s="94">
        <v>1206</v>
      </c>
      <c r="J829" s="149">
        <v>5.45</v>
      </c>
      <c r="K829" s="149">
        <v>5.45</v>
      </c>
    </row>
    <row r="830" spans="1:11" ht="39" customHeight="1" x14ac:dyDescent="0.25">
      <c r="A830" s="146"/>
      <c r="B830" s="148"/>
      <c r="C830" s="148"/>
      <c r="D830" s="95" t="s">
        <v>55</v>
      </c>
      <c r="E830" s="94">
        <v>1793.28</v>
      </c>
      <c r="F830" s="94">
        <v>364.62</v>
      </c>
      <c r="G830" s="161"/>
      <c r="H830" s="161"/>
      <c r="I830" s="94">
        <v>365</v>
      </c>
      <c r="J830" s="161"/>
      <c r="K830" s="161"/>
    </row>
    <row r="831" spans="1:11" x14ac:dyDescent="0.25">
      <c r="A831" s="131" t="s">
        <v>446</v>
      </c>
      <c r="B831" s="132"/>
      <c r="C831" s="132"/>
      <c r="D831" s="132"/>
      <c r="E831" s="132"/>
      <c r="F831" s="133">
        <v>3042</v>
      </c>
      <c r="G831" s="134"/>
      <c r="H831" s="108">
        <v>1794</v>
      </c>
      <c r="I831" s="108">
        <v>1206</v>
      </c>
      <c r="J831" s="97" t="s">
        <v>36</v>
      </c>
      <c r="K831" s="108">
        <v>5.45</v>
      </c>
    </row>
    <row r="832" spans="1:11" x14ac:dyDescent="0.25">
      <c r="A832" s="135" t="s">
        <v>36</v>
      </c>
      <c r="B832" s="136"/>
      <c r="C832" s="136"/>
      <c r="D832" s="136"/>
      <c r="E832" s="136"/>
      <c r="F832" s="136"/>
      <c r="G832" s="136"/>
      <c r="H832" s="136"/>
      <c r="I832" s="98">
        <v>365</v>
      </c>
      <c r="J832" s="135" t="s">
        <v>36</v>
      </c>
      <c r="K832" s="136"/>
    </row>
    <row r="834" spans="1:11" ht="13.8" customHeight="1" x14ac:dyDescent="0.25">
      <c r="A834" s="123" t="s">
        <v>36</v>
      </c>
      <c r="B834" s="124"/>
      <c r="C834" s="123" t="s">
        <v>406</v>
      </c>
      <c r="D834" s="124"/>
      <c r="E834" s="99" t="s">
        <v>36</v>
      </c>
      <c r="F834" s="154">
        <v>3042</v>
      </c>
      <c r="G834" s="160"/>
      <c r="H834" s="123" t="s">
        <v>36</v>
      </c>
      <c r="I834" s="130"/>
      <c r="J834" s="130"/>
      <c r="K834" s="124"/>
    </row>
    <row r="835" spans="1:11" x14ac:dyDescent="0.25">
      <c r="A835" s="123" t="s">
        <v>36</v>
      </c>
      <c r="B835" s="124"/>
      <c r="C835" s="123" t="s">
        <v>407</v>
      </c>
      <c r="D835" s="124"/>
      <c r="E835" s="99" t="s">
        <v>36</v>
      </c>
      <c r="F835" s="154">
        <v>42</v>
      </c>
      <c r="G835" s="160"/>
      <c r="H835" s="123" t="s">
        <v>36</v>
      </c>
      <c r="I835" s="130"/>
      <c r="J835" s="130"/>
      <c r="K835" s="124"/>
    </row>
    <row r="836" spans="1:11" ht="13.8" customHeight="1" x14ac:dyDescent="0.25">
      <c r="A836" s="123" t="s">
        <v>36</v>
      </c>
      <c r="B836" s="124"/>
      <c r="C836" s="123" t="s">
        <v>408</v>
      </c>
      <c r="D836" s="124"/>
      <c r="E836" s="99" t="s">
        <v>36</v>
      </c>
      <c r="F836" s="154">
        <v>42</v>
      </c>
      <c r="G836" s="160"/>
      <c r="H836" s="123" t="s">
        <v>36</v>
      </c>
      <c r="I836" s="130"/>
      <c r="J836" s="130"/>
      <c r="K836" s="124"/>
    </row>
    <row r="837" spans="1:11" x14ac:dyDescent="0.25">
      <c r="A837" s="123" t="s">
        <v>36</v>
      </c>
      <c r="B837" s="124"/>
      <c r="C837" s="123" t="s">
        <v>409</v>
      </c>
      <c r="D837" s="124"/>
      <c r="E837" s="99" t="s">
        <v>36</v>
      </c>
      <c r="F837" s="154">
        <v>1794</v>
      </c>
      <c r="G837" s="160"/>
      <c r="H837" s="123" t="s">
        <v>36</v>
      </c>
      <c r="I837" s="130"/>
      <c r="J837" s="130"/>
      <c r="K837" s="124"/>
    </row>
    <row r="838" spans="1:11" x14ac:dyDescent="0.25">
      <c r="A838" s="123" t="s">
        <v>36</v>
      </c>
      <c r="B838" s="124"/>
      <c r="C838" s="123" t="s">
        <v>410</v>
      </c>
      <c r="D838" s="124"/>
      <c r="E838" s="99" t="s">
        <v>36</v>
      </c>
      <c r="F838" s="154">
        <v>1206</v>
      </c>
      <c r="G838" s="160"/>
      <c r="H838" s="123" t="s">
        <v>36</v>
      </c>
      <c r="I838" s="130"/>
      <c r="J838" s="130"/>
      <c r="K838" s="124"/>
    </row>
    <row r="839" spans="1:11" x14ac:dyDescent="0.25">
      <c r="A839" s="123" t="s">
        <v>36</v>
      </c>
      <c r="B839" s="124"/>
      <c r="C839" s="123" t="s">
        <v>411</v>
      </c>
      <c r="D839" s="124"/>
      <c r="E839" s="99" t="s">
        <v>36</v>
      </c>
      <c r="F839" s="154">
        <v>365</v>
      </c>
      <c r="G839" s="160"/>
      <c r="H839" s="123" t="s">
        <v>36</v>
      </c>
      <c r="I839" s="130"/>
      <c r="J839" s="130"/>
      <c r="K839" s="124"/>
    </row>
    <row r="840" spans="1:11" x14ac:dyDescent="0.25">
      <c r="A840" s="123" t="s">
        <v>36</v>
      </c>
      <c r="B840" s="124"/>
      <c r="C840" s="123" t="s">
        <v>412</v>
      </c>
      <c r="D840" s="124"/>
      <c r="E840" s="99" t="s">
        <v>36</v>
      </c>
      <c r="F840" s="154">
        <v>1922</v>
      </c>
      <c r="G840" s="155"/>
      <c r="H840" s="123" t="s">
        <v>36</v>
      </c>
      <c r="I840" s="130"/>
      <c r="J840" s="130"/>
      <c r="K840" s="124"/>
    </row>
    <row r="841" spans="1:11" x14ac:dyDescent="0.25">
      <c r="A841" s="123" t="s">
        <v>36</v>
      </c>
      <c r="B841" s="124"/>
      <c r="C841" s="123" t="s">
        <v>413</v>
      </c>
      <c r="D841" s="124"/>
      <c r="E841" s="99" t="s">
        <v>36</v>
      </c>
      <c r="F841" s="154">
        <v>1123</v>
      </c>
      <c r="G841" s="155"/>
      <c r="H841" s="123" t="s">
        <v>36</v>
      </c>
      <c r="I841" s="130"/>
      <c r="J841" s="130"/>
      <c r="K841" s="124"/>
    </row>
    <row r="842" spans="1:11" x14ac:dyDescent="0.25">
      <c r="A842" s="123" t="s">
        <v>36</v>
      </c>
      <c r="B842" s="124"/>
      <c r="C842" s="123" t="s">
        <v>414</v>
      </c>
      <c r="D842" s="124"/>
      <c r="E842" s="99" t="s">
        <v>36</v>
      </c>
      <c r="F842" s="154">
        <v>6087</v>
      </c>
      <c r="G842" s="155"/>
      <c r="H842" s="123" t="s">
        <v>36</v>
      </c>
      <c r="I842" s="130"/>
      <c r="J842" s="130"/>
      <c r="K842" s="124"/>
    </row>
    <row r="843" spans="1:11" x14ac:dyDescent="0.25">
      <c r="A843" s="123" t="s">
        <v>36</v>
      </c>
      <c r="B843" s="124"/>
      <c r="C843" s="123" t="s">
        <v>415</v>
      </c>
      <c r="D843" s="124"/>
      <c r="E843" s="99" t="s">
        <v>416</v>
      </c>
      <c r="F843" s="154">
        <v>1096</v>
      </c>
      <c r="G843" s="155"/>
      <c r="H843" s="123" t="s">
        <v>36</v>
      </c>
      <c r="I843" s="130"/>
      <c r="J843" s="130"/>
      <c r="K843" s="124"/>
    </row>
    <row r="844" spans="1:11" x14ac:dyDescent="0.25">
      <c r="A844" s="123" t="s">
        <v>36</v>
      </c>
      <c r="B844" s="124"/>
      <c r="C844" s="123" t="s">
        <v>417</v>
      </c>
      <c r="D844" s="124"/>
      <c r="E844" s="99" t="s">
        <v>36</v>
      </c>
      <c r="F844" s="154">
        <v>7183</v>
      </c>
      <c r="G844" s="155"/>
      <c r="H844" s="123" t="s">
        <v>36</v>
      </c>
      <c r="I844" s="130"/>
      <c r="J844" s="130"/>
      <c r="K844" s="124"/>
    </row>
    <row r="845" spans="1:11" x14ac:dyDescent="0.25">
      <c r="A845" s="156">
        <v>5</v>
      </c>
      <c r="B845" s="157"/>
      <c r="C845" s="157"/>
      <c r="D845" s="157"/>
      <c r="E845" s="157"/>
      <c r="F845" s="157"/>
      <c r="G845" s="157"/>
      <c r="H845" s="157"/>
      <c r="I845" s="157"/>
      <c r="J845" s="157"/>
      <c r="K845" s="157"/>
    </row>
    <row r="846" spans="1:11" ht="78" customHeight="1" x14ac:dyDescent="0.25">
      <c r="A846" s="145" t="s">
        <v>328</v>
      </c>
      <c r="B846" s="147" t="s">
        <v>329</v>
      </c>
      <c r="C846" s="147" t="s">
        <v>330</v>
      </c>
      <c r="D846" s="94">
        <v>1</v>
      </c>
      <c r="E846" s="94">
        <v>1374.45</v>
      </c>
      <c r="F846" s="94">
        <v>6.12</v>
      </c>
      <c r="G846" s="149">
        <v>1374</v>
      </c>
      <c r="H846" s="149">
        <v>1368</v>
      </c>
      <c r="I846" s="94">
        <v>6</v>
      </c>
      <c r="J846" s="149">
        <v>4.54</v>
      </c>
      <c r="K846" s="149">
        <v>4.54</v>
      </c>
    </row>
    <row r="847" spans="1:11" ht="82.8" customHeight="1" x14ac:dyDescent="0.25">
      <c r="A847" s="146"/>
      <c r="B847" s="148"/>
      <c r="C847" s="148"/>
      <c r="D847" s="95" t="s">
        <v>291</v>
      </c>
      <c r="E847" s="94">
        <v>1368.33</v>
      </c>
      <c r="F847" s="100"/>
      <c r="G847" s="150"/>
      <c r="H847" s="150"/>
      <c r="I847" s="100"/>
      <c r="J847" s="150"/>
      <c r="K847" s="150"/>
    </row>
    <row r="848" spans="1:11" x14ac:dyDescent="0.25">
      <c r="A848" s="131" t="s">
        <v>447</v>
      </c>
      <c r="B848" s="132"/>
      <c r="C848" s="132"/>
      <c r="D848" s="132"/>
      <c r="E848" s="132"/>
      <c r="F848" s="133">
        <v>1374</v>
      </c>
      <c r="G848" s="144"/>
      <c r="H848" s="108">
        <v>1368</v>
      </c>
      <c r="I848" s="108">
        <v>6</v>
      </c>
      <c r="J848" s="97" t="s">
        <v>36</v>
      </c>
      <c r="K848" s="108">
        <v>4.54</v>
      </c>
    </row>
    <row r="849" spans="1:11" ht="13.8" customHeight="1" x14ac:dyDescent="0.25">
      <c r="A849" s="135" t="s">
        <v>36</v>
      </c>
      <c r="B849" s="136"/>
      <c r="C849" s="136"/>
      <c r="D849" s="136"/>
      <c r="E849" s="136"/>
      <c r="F849" s="136"/>
      <c r="G849" s="136"/>
      <c r="H849" s="136"/>
      <c r="I849" s="98">
        <v>0</v>
      </c>
      <c r="J849" s="135" t="s">
        <v>36</v>
      </c>
      <c r="K849" s="136"/>
    </row>
    <row r="851" spans="1:11" ht="13.8" customHeight="1" x14ac:dyDescent="0.25">
      <c r="A851" s="123" t="s">
        <v>36</v>
      </c>
      <c r="B851" s="124"/>
      <c r="C851" s="123" t="s">
        <v>406</v>
      </c>
      <c r="D851" s="124"/>
      <c r="E851" s="99" t="s">
        <v>36</v>
      </c>
      <c r="F851" s="154">
        <v>1374</v>
      </c>
      <c r="G851" s="160"/>
      <c r="H851" s="123" t="s">
        <v>36</v>
      </c>
      <c r="I851" s="130"/>
      <c r="J851" s="130"/>
      <c r="K851" s="124"/>
    </row>
    <row r="852" spans="1:11" x14ac:dyDescent="0.25">
      <c r="A852" s="123" t="s">
        <v>36</v>
      </c>
      <c r="B852" s="124"/>
      <c r="C852" s="123" t="s">
        <v>409</v>
      </c>
      <c r="D852" s="124"/>
      <c r="E852" s="99" t="s">
        <v>36</v>
      </c>
      <c r="F852" s="154">
        <v>1368</v>
      </c>
      <c r="G852" s="160"/>
      <c r="H852" s="123" t="s">
        <v>36</v>
      </c>
      <c r="I852" s="130"/>
      <c r="J852" s="130"/>
      <c r="K852" s="124"/>
    </row>
    <row r="853" spans="1:11" x14ac:dyDescent="0.25">
      <c r="A853" s="123" t="s">
        <v>36</v>
      </c>
      <c r="B853" s="124"/>
      <c r="C853" s="123" t="s">
        <v>410</v>
      </c>
      <c r="D853" s="124"/>
      <c r="E853" s="99" t="s">
        <v>36</v>
      </c>
      <c r="F853" s="154">
        <v>6</v>
      </c>
      <c r="G853" s="160"/>
      <c r="H853" s="123" t="s">
        <v>36</v>
      </c>
      <c r="I853" s="130"/>
      <c r="J853" s="130"/>
      <c r="K853" s="124"/>
    </row>
    <row r="854" spans="1:11" x14ac:dyDescent="0.25">
      <c r="A854" s="123" t="s">
        <v>36</v>
      </c>
      <c r="B854" s="124"/>
      <c r="C854" s="123" t="s">
        <v>412</v>
      </c>
      <c r="D854" s="124"/>
      <c r="E854" s="99" t="s">
        <v>36</v>
      </c>
      <c r="F854" s="154">
        <v>1026</v>
      </c>
      <c r="G854" s="160"/>
      <c r="H854" s="123" t="s">
        <v>36</v>
      </c>
      <c r="I854" s="130"/>
      <c r="J854" s="130"/>
      <c r="K854" s="124"/>
    </row>
    <row r="855" spans="1:11" x14ac:dyDescent="0.25">
      <c r="A855" s="123" t="s">
        <v>36</v>
      </c>
      <c r="B855" s="124"/>
      <c r="C855" s="123" t="s">
        <v>413</v>
      </c>
      <c r="D855" s="124"/>
      <c r="E855" s="99" t="s">
        <v>36</v>
      </c>
      <c r="F855" s="154">
        <v>657</v>
      </c>
      <c r="G855" s="155"/>
      <c r="H855" s="123" t="s">
        <v>36</v>
      </c>
      <c r="I855" s="130"/>
      <c r="J855" s="130"/>
      <c r="K855" s="124"/>
    </row>
    <row r="856" spans="1:11" ht="13.8" customHeight="1" x14ac:dyDescent="0.25">
      <c r="A856" s="123" t="s">
        <v>36</v>
      </c>
      <c r="B856" s="124"/>
      <c r="C856" s="123" t="s">
        <v>414</v>
      </c>
      <c r="D856" s="124"/>
      <c r="E856" s="99" t="s">
        <v>36</v>
      </c>
      <c r="F856" s="154">
        <v>3057</v>
      </c>
      <c r="G856" s="155"/>
      <c r="H856" s="123" t="s">
        <v>36</v>
      </c>
      <c r="I856" s="130"/>
      <c r="J856" s="130"/>
      <c r="K856" s="124"/>
    </row>
    <row r="857" spans="1:11" x14ac:dyDescent="0.25">
      <c r="A857" s="123" t="s">
        <v>36</v>
      </c>
      <c r="B857" s="124"/>
      <c r="C857" s="123" t="s">
        <v>415</v>
      </c>
      <c r="D857" s="124"/>
      <c r="E857" s="99" t="s">
        <v>416</v>
      </c>
      <c r="F857" s="154">
        <v>550</v>
      </c>
      <c r="G857" s="155"/>
      <c r="H857" s="123" t="s">
        <v>36</v>
      </c>
      <c r="I857" s="130"/>
      <c r="J857" s="130"/>
      <c r="K857" s="124"/>
    </row>
    <row r="858" spans="1:11" x14ac:dyDescent="0.25">
      <c r="A858" s="123" t="s">
        <v>36</v>
      </c>
      <c r="B858" s="124"/>
      <c r="C858" s="123" t="s">
        <v>417</v>
      </c>
      <c r="D858" s="124"/>
      <c r="E858" s="99" t="s">
        <v>36</v>
      </c>
      <c r="F858" s="154">
        <v>3607</v>
      </c>
      <c r="G858" s="155"/>
      <c r="H858" s="123" t="s">
        <v>36</v>
      </c>
      <c r="I858" s="130"/>
      <c r="J858" s="130"/>
      <c r="K858" s="124"/>
    </row>
    <row r="859" spans="1:11" x14ac:dyDescent="0.25">
      <c r="A859" s="156">
        <v>6</v>
      </c>
      <c r="B859" s="157"/>
      <c r="C859" s="157"/>
      <c r="D859" s="157"/>
      <c r="E859" s="157"/>
      <c r="F859" s="157"/>
      <c r="G859" s="157"/>
      <c r="H859" s="157"/>
      <c r="I859" s="157"/>
      <c r="J859" s="157"/>
      <c r="K859" s="157"/>
    </row>
    <row r="860" spans="1:11" ht="49.2" customHeight="1" x14ac:dyDescent="0.25">
      <c r="A860" s="145" t="s">
        <v>331</v>
      </c>
      <c r="B860" s="147" t="s">
        <v>332</v>
      </c>
      <c r="C860" s="147" t="s">
        <v>333</v>
      </c>
      <c r="D860" s="94">
        <v>1</v>
      </c>
      <c r="E860" s="94">
        <v>2038.05</v>
      </c>
      <c r="F860" s="94">
        <v>8.75</v>
      </c>
      <c r="G860" s="149">
        <v>2038</v>
      </c>
      <c r="H860" s="149">
        <v>1954</v>
      </c>
      <c r="I860" s="94">
        <v>9</v>
      </c>
      <c r="J860" s="149">
        <v>6.48</v>
      </c>
      <c r="K860" s="149">
        <v>6.48</v>
      </c>
    </row>
    <row r="861" spans="1:11" ht="64.2" customHeight="1" x14ac:dyDescent="0.25">
      <c r="A861" s="146"/>
      <c r="B861" s="148"/>
      <c r="C861" s="148"/>
      <c r="D861" s="95" t="s">
        <v>291</v>
      </c>
      <c r="E861" s="94">
        <v>1954.76</v>
      </c>
      <c r="F861" s="100"/>
      <c r="G861" s="161"/>
      <c r="H861" s="161"/>
      <c r="I861" s="100"/>
      <c r="J861" s="161"/>
      <c r="K861" s="161"/>
    </row>
    <row r="862" spans="1:11" x14ac:dyDescent="0.25">
      <c r="A862" s="131" t="s">
        <v>537</v>
      </c>
      <c r="B862" s="132"/>
      <c r="C862" s="132"/>
      <c r="D862" s="132"/>
      <c r="E862" s="132"/>
      <c r="F862" s="133">
        <v>2038</v>
      </c>
      <c r="G862" s="134"/>
      <c r="H862" s="108">
        <v>1954</v>
      </c>
      <c r="I862" s="108">
        <v>9</v>
      </c>
      <c r="J862" s="97" t="s">
        <v>36</v>
      </c>
      <c r="K862" s="108">
        <v>6.48</v>
      </c>
    </row>
    <row r="863" spans="1:11" x14ac:dyDescent="0.25">
      <c r="A863" s="135" t="s">
        <v>36</v>
      </c>
      <c r="B863" s="136"/>
      <c r="C863" s="136"/>
      <c r="D863" s="136"/>
      <c r="E863" s="136"/>
      <c r="F863" s="136"/>
      <c r="G863" s="136"/>
      <c r="H863" s="136"/>
      <c r="I863" s="98">
        <v>0</v>
      </c>
      <c r="J863" s="135" t="s">
        <v>36</v>
      </c>
      <c r="K863" s="136"/>
    </row>
    <row r="865" spans="1:11" x14ac:dyDescent="0.25">
      <c r="A865" s="123" t="s">
        <v>36</v>
      </c>
      <c r="B865" s="124"/>
      <c r="C865" s="123" t="s">
        <v>406</v>
      </c>
      <c r="D865" s="124"/>
      <c r="E865" s="99" t="s">
        <v>36</v>
      </c>
      <c r="F865" s="154">
        <v>2038</v>
      </c>
      <c r="G865" s="160"/>
      <c r="H865" s="123" t="s">
        <v>36</v>
      </c>
      <c r="I865" s="130"/>
      <c r="J865" s="130"/>
      <c r="K865" s="124"/>
    </row>
    <row r="866" spans="1:11" ht="13.8" customHeight="1" x14ac:dyDescent="0.25">
      <c r="A866" s="123" t="s">
        <v>36</v>
      </c>
      <c r="B866" s="124"/>
      <c r="C866" s="123" t="s">
        <v>407</v>
      </c>
      <c r="D866" s="124"/>
      <c r="E866" s="99" t="s">
        <v>36</v>
      </c>
      <c r="F866" s="154">
        <v>75</v>
      </c>
      <c r="G866" s="160"/>
      <c r="H866" s="123" t="s">
        <v>36</v>
      </c>
      <c r="I866" s="130"/>
      <c r="J866" s="130"/>
      <c r="K866" s="124"/>
    </row>
    <row r="867" spans="1:11" x14ac:dyDescent="0.25">
      <c r="A867" s="123" t="s">
        <v>36</v>
      </c>
      <c r="B867" s="124"/>
      <c r="C867" s="123" t="s">
        <v>408</v>
      </c>
      <c r="D867" s="124"/>
      <c r="E867" s="99" t="s">
        <v>36</v>
      </c>
      <c r="F867" s="154">
        <v>75</v>
      </c>
      <c r="G867" s="160"/>
      <c r="H867" s="123" t="s">
        <v>36</v>
      </c>
      <c r="I867" s="130"/>
      <c r="J867" s="130"/>
      <c r="K867" s="124"/>
    </row>
    <row r="868" spans="1:11" ht="13.8" customHeight="1" x14ac:dyDescent="0.25">
      <c r="A868" s="123" t="s">
        <v>36</v>
      </c>
      <c r="B868" s="124"/>
      <c r="C868" s="123" t="s">
        <v>409</v>
      </c>
      <c r="D868" s="124"/>
      <c r="E868" s="99" t="s">
        <v>36</v>
      </c>
      <c r="F868" s="154">
        <v>1954</v>
      </c>
      <c r="G868" s="160"/>
      <c r="H868" s="123" t="s">
        <v>36</v>
      </c>
      <c r="I868" s="130"/>
      <c r="J868" s="130"/>
      <c r="K868" s="124"/>
    </row>
    <row r="869" spans="1:11" x14ac:dyDescent="0.25">
      <c r="A869" s="123" t="s">
        <v>36</v>
      </c>
      <c r="B869" s="124"/>
      <c r="C869" s="123" t="s">
        <v>410</v>
      </c>
      <c r="D869" s="124"/>
      <c r="E869" s="99" t="s">
        <v>36</v>
      </c>
      <c r="F869" s="154">
        <v>9</v>
      </c>
      <c r="G869" s="160"/>
      <c r="H869" s="123" t="s">
        <v>36</v>
      </c>
      <c r="I869" s="130"/>
      <c r="J869" s="130"/>
      <c r="K869" s="124"/>
    </row>
    <row r="870" spans="1:11" x14ac:dyDescent="0.25">
      <c r="A870" s="123" t="s">
        <v>36</v>
      </c>
      <c r="B870" s="124"/>
      <c r="C870" s="123" t="s">
        <v>412</v>
      </c>
      <c r="D870" s="124"/>
      <c r="E870" s="99" t="s">
        <v>36</v>
      </c>
      <c r="F870" s="154">
        <v>1466</v>
      </c>
      <c r="G870" s="160"/>
      <c r="H870" s="123" t="s">
        <v>36</v>
      </c>
      <c r="I870" s="130"/>
      <c r="J870" s="130"/>
      <c r="K870" s="124"/>
    </row>
    <row r="871" spans="1:11" x14ac:dyDescent="0.25">
      <c r="A871" s="123" t="s">
        <v>36</v>
      </c>
      <c r="B871" s="124"/>
      <c r="C871" s="123" t="s">
        <v>413</v>
      </c>
      <c r="D871" s="124"/>
      <c r="E871" s="99" t="s">
        <v>36</v>
      </c>
      <c r="F871" s="154">
        <v>938</v>
      </c>
      <c r="G871" s="155"/>
      <c r="H871" s="123" t="s">
        <v>36</v>
      </c>
      <c r="I871" s="130"/>
      <c r="J871" s="130"/>
      <c r="K871" s="124"/>
    </row>
    <row r="872" spans="1:11" x14ac:dyDescent="0.25">
      <c r="A872" s="123" t="s">
        <v>36</v>
      </c>
      <c r="B872" s="124"/>
      <c r="C872" s="123" t="s">
        <v>414</v>
      </c>
      <c r="D872" s="124"/>
      <c r="E872" s="99" t="s">
        <v>36</v>
      </c>
      <c r="F872" s="154">
        <v>4442</v>
      </c>
      <c r="G872" s="155"/>
      <c r="H872" s="123" t="s">
        <v>36</v>
      </c>
      <c r="I872" s="130"/>
      <c r="J872" s="130"/>
      <c r="K872" s="124"/>
    </row>
    <row r="873" spans="1:11" x14ac:dyDescent="0.25">
      <c r="A873" s="123" t="s">
        <v>36</v>
      </c>
      <c r="B873" s="124"/>
      <c r="C873" s="123" t="s">
        <v>415</v>
      </c>
      <c r="D873" s="124"/>
      <c r="E873" s="99" t="s">
        <v>416</v>
      </c>
      <c r="F873" s="154">
        <v>800</v>
      </c>
      <c r="G873" s="155"/>
      <c r="H873" s="123" t="s">
        <v>36</v>
      </c>
      <c r="I873" s="130"/>
      <c r="J873" s="130"/>
      <c r="K873" s="124"/>
    </row>
    <row r="874" spans="1:11" x14ac:dyDescent="0.25">
      <c r="A874" s="123" t="s">
        <v>36</v>
      </c>
      <c r="B874" s="124"/>
      <c r="C874" s="123" t="s">
        <v>417</v>
      </c>
      <c r="D874" s="124"/>
      <c r="E874" s="99" t="s">
        <v>36</v>
      </c>
      <c r="F874" s="154">
        <v>5242</v>
      </c>
      <c r="G874" s="155"/>
      <c r="H874" s="123" t="s">
        <v>36</v>
      </c>
      <c r="I874" s="130"/>
      <c r="J874" s="130"/>
      <c r="K874" s="124"/>
    </row>
    <row r="875" spans="1:11" x14ac:dyDescent="0.25">
      <c r="A875" s="156">
        <v>7</v>
      </c>
      <c r="B875" s="157"/>
      <c r="C875" s="157"/>
      <c r="D875" s="157"/>
      <c r="E875" s="157"/>
      <c r="F875" s="157"/>
      <c r="G875" s="157"/>
      <c r="H875" s="157"/>
      <c r="I875" s="157"/>
      <c r="J875" s="157"/>
      <c r="K875" s="157"/>
    </row>
    <row r="876" spans="1:11" ht="46.8" customHeight="1" x14ac:dyDescent="0.25">
      <c r="A876" s="145" t="s">
        <v>334</v>
      </c>
      <c r="B876" s="147" t="s">
        <v>335</v>
      </c>
      <c r="C876" s="147" t="s">
        <v>474</v>
      </c>
      <c r="D876" s="94">
        <v>0.06</v>
      </c>
      <c r="E876" s="94">
        <v>2396.16</v>
      </c>
      <c r="F876" s="94">
        <v>26.19</v>
      </c>
      <c r="G876" s="149">
        <v>144</v>
      </c>
      <c r="H876" s="149">
        <v>142</v>
      </c>
      <c r="I876" s="94">
        <v>2</v>
      </c>
      <c r="J876" s="149">
        <v>8.33</v>
      </c>
      <c r="K876" s="149">
        <v>0.5</v>
      </c>
    </row>
    <row r="877" spans="1:11" ht="61.2" customHeight="1" x14ac:dyDescent="0.25">
      <c r="A877" s="146"/>
      <c r="B877" s="148"/>
      <c r="C877" s="148"/>
      <c r="D877" s="95" t="s">
        <v>325</v>
      </c>
      <c r="E877" s="94">
        <v>2369.9699999999998</v>
      </c>
      <c r="F877" s="100"/>
      <c r="G877" s="161"/>
      <c r="H877" s="161"/>
      <c r="I877" s="100"/>
      <c r="J877" s="161"/>
      <c r="K877" s="161"/>
    </row>
    <row r="878" spans="1:11" x14ac:dyDescent="0.25">
      <c r="A878" s="131" t="s">
        <v>449</v>
      </c>
      <c r="B878" s="132"/>
      <c r="C878" s="132"/>
      <c r="D878" s="132"/>
      <c r="E878" s="132"/>
      <c r="F878" s="133">
        <v>144</v>
      </c>
      <c r="G878" s="144"/>
      <c r="H878" s="108">
        <v>142</v>
      </c>
      <c r="I878" s="108">
        <v>2</v>
      </c>
      <c r="J878" s="97" t="s">
        <v>36</v>
      </c>
      <c r="K878" s="108">
        <v>0.5</v>
      </c>
    </row>
    <row r="879" spans="1:11" x14ac:dyDescent="0.25">
      <c r="A879" s="135" t="s">
        <v>36</v>
      </c>
      <c r="B879" s="136"/>
      <c r="C879" s="136"/>
      <c r="D879" s="136"/>
      <c r="E879" s="136"/>
      <c r="F879" s="136"/>
      <c r="G879" s="136"/>
      <c r="H879" s="136"/>
      <c r="I879" s="98">
        <v>0</v>
      </c>
      <c r="J879" s="135" t="s">
        <v>36</v>
      </c>
      <c r="K879" s="136"/>
    </row>
    <row r="881" spans="1:11" ht="13.8" customHeight="1" x14ac:dyDescent="0.25">
      <c r="A881" s="123" t="s">
        <v>36</v>
      </c>
      <c r="B881" s="124"/>
      <c r="C881" s="123" t="s">
        <v>406</v>
      </c>
      <c r="D881" s="124"/>
      <c r="E881" s="99" t="s">
        <v>36</v>
      </c>
      <c r="F881" s="154">
        <v>144</v>
      </c>
      <c r="G881" s="160"/>
      <c r="H881" s="123" t="s">
        <v>36</v>
      </c>
      <c r="I881" s="130"/>
      <c r="J881" s="130"/>
      <c r="K881" s="124"/>
    </row>
    <row r="882" spans="1:11" x14ac:dyDescent="0.25">
      <c r="A882" s="123" t="s">
        <v>36</v>
      </c>
      <c r="B882" s="124"/>
      <c r="C882" s="123" t="s">
        <v>409</v>
      </c>
      <c r="D882" s="124"/>
      <c r="E882" s="99" t="s">
        <v>36</v>
      </c>
      <c r="F882" s="154">
        <v>142</v>
      </c>
      <c r="G882" s="160"/>
      <c r="H882" s="123" t="s">
        <v>36</v>
      </c>
      <c r="I882" s="130"/>
      <c r="J882" s="130"/>
      <c r="K882" s="124"/>
    </row>
    <row r="883" spans="1:11" ht="13.8" customHeight="1" x14ac:dyDescent="0.25">
      <c r="A883" s="123" t="s">
        <v>36</v>
      </c>
      <c r="B883" s="124"/>
      <c r="C883" s="123" t="s">
        <v>410</v>
      </c>
      <c r="D883" s="124"/>
      <c r="E883" s="99" t="s">
        <v>36</v>
      </c>
      <c r="F883" s="154">
        <v>2</v>
      </c>
      <c r="G883" s="160"/>
      <c r="H883" s="123" t="s">
        <v>36</v>
      </c>
      <c r="I883" s="130"/>
      <c r="J883" s="130"/>
      <c r="K883" s="124"/>
    </row>
    <row r="884" spans="1:11" x14ac:dyDescent="0.25">
      <c r="A884" s="123" t="s">
        <v>36</v>
      </c>
      <c r="B884" s="124"/>
      <c r="C884" s="123" t="s">
        <v>412</v>
      </c>
      <c r="D884" s="124"/>
      <c r="E884" s="99" t="s">
        <v>36</v>
      </c>
      <c r="F884" s="154">
        <v>119</v>
      </c>
      <c r="G884" s="160"/>
      <c r="H884" s="123" t="s">
        <v>36</v>
      </c>
      <c r="I884" s="130"/>
      <c r="J884" s="130"/>
      <c r="K884" s="124"/>
    </row>
    <row r="885" spans="1:11" x14ac:dyDescent="0.25">
      <c r="A885" s="123" t="s">
        <v>36</v>
      </c>
      <c r="B885" s="124"/>
      <c r="C885" s="123" t="s">
        <v>413</v>
      </c>
      <c r="D885" s="124"/>
      <c r="E885" s="99" t="s">
        <v>36</v>
      </c>
      <c r="F885" s="154">
        <v>82</v>
      </c>
      <c r="G885" s="160"/>
      <c r="H885" s="123" t="s">
        <v>36</v>
      </c>
      <c r="I885" s="130"/>
      <c r="J885" s="130"/>
      <c r="K885" s="124"/>
    </row>
    <row r="886" spans="1:11" x14ac:dyDescent="0.25">
      <c r="A886" s="123" t="s">
        <v>36</v>
      </c>
      <c r="B886" s="124"/>
      <c r="C886" s="123" t="s">
        <v>414</v>
      </c>
      <c r="D886" s="124"/>
      <c r="E886" s="99" t="s">
        <v>36</v>
      </c>
      <c r="F886" s="154">
        <v>345</v>
      </c>
      <c r="G886" s="155"/>
      <c r="H886" s="123" t="s">
        <v>36</v>
      </c>
      <c r="I886" s="130"/>
      <c r="J886" s="130"/>
      <c r="K886" s="124"/>
    </row>
    <row r="887" spans="1:11" x14ac:dyDescent="0.25">
      <c r="A887" s="123" t="s">
        <v>36</v>
      </c>
      <c r="B887" s="124"/>
      <c r="C887" s="123" t="s">
        <v>415</v>
      </c>
      <c r="D887" s="124"/>
      <c r="E887" s="99" t="s">
        <v>416</v>
      </c>
      <c r="F887" s="154">
        <v>62</v>
      </c>
      <c r="G887" s="155"/>
      <c r="H887" s="123" t="s">
        <v>36</v>
      </c>
      <c r="I887" s="130"/>
      <c r="J887" s="130"/>
      <c r="K887" s="124"/>
    </row>
    <row r="888" spans="1:11" x14ac:dyDescent="0.25">
      <c r="A888" s="123" t="s">
        <v>36</v>
      </c>
      <c r="B888" s="124"/>
      <c r="C888" s="123" t="s">
        <v>417</v>
      </c>
      <c r="D888" s="124"/>
      <c r="E888" s="99" t="s">
        <v>36</v>
      </c>
      <c r="F888" s="154">
        <v>407</v>
      </c>
      <c r="G888" s="155"/>
      <c r="H888" s="123" t="s">
        <v>36</v>
      </c>
      <c r="I888" s="130"/>
      <c r="J888" s="130"/>
      <c r="K888" s="124"/>
    </row>
    <row r="889" spans="1:11" x14ac:dyDescent="0.25">
      <c r="A889" s="156">
        <v>8</v>
      </c>
      <c r="B889" s="157"/>
      <c r="C889" s="157"/>
      <c r="D889" s="157"/>
      <c r="E889" s="157"/>
      <c r="F889" s="157"/>
      <c r="G889" s="157"/>
      <c r="H889" s="157"/>
      <c r="I889" s="157"/>
      <c r="J889" s="157"/>
      <c r="K889" s="157"/>
    </row>
    <row r="890" spans="1:11" ht="49.2" customHeight="1" x14ac:dyDescent="0.25">
      <c r="A890" s="145" t="s">
        <v>336</v>
      </c>
      <c r="B890" s="147" t="s">
        <v>324</v>
      </c>
      <c r="C890" s="147" t="s">
        <v>473</v>
      </c>
      <c r="D890" s="94">
        <v>0.06</v>
      </c>
      <c r="E890" s="94">
        <v>3940.28</v>
      </c>
      <c r="F890" s="94">
        <v>46.77</v>
      </c>
      <c r="G890" s="149">
        <v>236</v>
      </c>
      <c r="H890" s="149">
        <v>233</v>
      </c>
      <c r="I890" s="94">
        <v>3</v>
      </c>
      <c r="J890" s="149">
        <v>13.69</v>
      </c>
      <c r="K890" s="149">
        <v>0.82</v>
      </c>
    </row>
    <row r="891" spans="1:11" ht="57" customHeight="1" x14ac:dyDescent="0.25">
      <c r="A891" s="146"/>
      <c r="B891" s="148"/>
      <c r="C891" s="148"/>
      <c r="D891" s="95" t="s">
        <v>325</v>
      </c>
      <c r="E891" s="94">
        <v>3893.52</v>
      </c>
      <c r="F891" s="100"/>
      <c r="G891" s="161"/>
      <c r="H891" s="161"/>
      <c r="I891" s="100"/>
      <c r="J891" s="161"/>
      <c r="K891" s="161"/>
    </row>
    <row r="892" spans="1:11" x14ac:dyDescent="0.25">
      <c r="A892" s="131" t="s">
        <v>450</v>
      </c>
      <c r="B892" s="132"/>
      <c r="C892" s="132"/>
      <c r="D892" s="132"/>
      <c r="E892" s="132"/>
      <c r="F892" s="133">
        <v>236</v>
      </c>
      <c r="G892" s="134"/>
      <c r="H892" s="108">
        <v>233</v>
      </c>
      <c r="I892" s="108">
        <v>3</v>
      </c>
      <c r="J892" s="97" t="s">
        <v>36</v>
      </c>
      <c r="K892" s="108">
        <v>0.82</v>
      </c>
    </row>
    <row r="893" spans="1:11" x14ac:dyDescent="0.25">
      <c r="A893" s="135" t="s">
        <v>36</v>
      </c>
      <c r="B893" s="136"/>
      <c r="C893" s="136"/>
      <c r="D893" s="136"/>
      <c r="E893" s="136"/>
      <c r="F893" s="136"/>
      <c r="G893" s="136"/>
      <c r="H893" s="136"/>
      <c r="I893" s="98">
        <v>0</v>
      </c>
      <c r="J893" s="135" t="s">
        <v>36</v>
      </c>
      <c r="K893" s="136"/>
    </row>
    <row r="895" spans="1:11" x14ac:dyDescent="0.25">
      <c r="A895" s="123" t="s">
        <v>36</v>
      </c>
      <c r="B895" s="124"/>
      <c r="C895" s="123" t="s">
        <v>406</v>
      </c>
      <c r="D895" s="124"/>
      <c r="E895" s="99" t="s">
        <v>36</v>
      </c>
      <c r="F895" s="154">
        <v>236</v>
      </c>
      <c r="G895" s="160"/>
      <c r="H895" s="123" t="s">
        <v>36</v>
      </c>
      <c r="I895" s="130"/>
      <c r="J895" s="130"/>
      <c r="K895" s="124"/>
    </row>
    <row r="896" spans="1:11" ht="13.8" customHeight="1" x14ac:dyDescent="0.25">
      <c r="A896" s="123" t="s">
        <v>36</v>
      </c>
      <c r="B896" s="124"/>
      <c r="C896" s="123" t="s">
        <v>409</v>
      </c>
      <c r="D896" s="124"/>
      <c r="E896" s="99" t="s">
        <v>36</v>
      </c>
      <c r="F896" s="154">
        <v>233</v>
      </c>
      <c r="G896" s="160"/>
      <c r="H896" s="123" t="s">
        <v>36</v>
      </c>
      <c r="I896" s="130"/>
      <c r="J896" s="130"/>
      <c r="K896" s="124"/>
    </row>
    <row r="897" spans="1:11" x14ac:dyDescent="0.25">
      <c r="A897" s="123" t="s">
        <v>36</v>
      </c>
      <c r="B897" s="124"/>
      <c r="C897" s="123" t="s">
        <v>410</v>
      </c>
      <c r="D897" s="124"/>
      <c r="E897" s="99" t="s">
        <v>36</v>
      </c>
      <c r="F897" s="154">
        <v>3</v>
      </c>
      <c r="G897" s="160"/>
      <c r="H897" s="123" t="s">
        <v>36</v>
      </c>
      <c r="I897" s="130"/>
      <c r="J897" s="130"/>
      <c r="K897" s="124"/>
    </row>
    <row r="898" spans="1:11" x14ac:dyDescent="0.25">
      <c r="A898" s="123" t="s">
        <v>36</v>
      </c>
      <c r="B898" s="124"/>
      <c r="C898" s="123" t="s">
        <v>412</v>
      </c>
      <c r="D898" s="124"/>
      <c r="E898" s="99" t="s">
        <v>36</v>
      </c>
      <c r="F898" s="154">
        <v>196</v>
      </c>
      <c r="G898" s="160"/>
      <c r="H898" s="123" t="s">
        <v>36</v>
      </c>
      <c r="I898" s="130"/>
      <c r="J898" s="130"/>
      <c r="K898" s="124"/>
    </row>
    <row r="899" spans="1:11" x14ac:dyDescent="0.25">
      <c r="A899" s="123" t="s">
        <v>36</v>
      </c>
      <c r="B899" s="124"/>
      <c r="C899" s="123" t="s">
        <v>413</v>
      </c>
      <c r="D899" s="124"/>
      <c r="E899" s="99" t="s">
        <v>36</v>
      </c>
      <c r="F899" s="154">
        <v>135</v>
      </c>
      <c r="G899" s="160"/>
      <c r="H899" s="123" t="s">
        <v>36</v>
      </c>
      <c r="I899" s="130"/>
      <c r="J899" s="130"/>
      <c r="K899" s="124"/>
    </row>
    <row r="900" spans="1:11" ht="13.8" customHeight="1" x14ac:dyDescent="0.25">
      <c r="A900" s="123" t="s">
        <v>36</v>
      </c>
      <c r="B900" s="124"/>
      <c r="C900" s="123" t="s">
        <v>414</v>
      </c>
      <c r="D900" s="124"/>
      <c r="E900" s="99" t="s">
        <v>36</v>
      </c>
      <c r="F900" s="154">
        <v>567</v>
      </c>
      <c r="G900" s="160"/>
      <c r="H900" s="123" t="s">
        <v>36</v>
      </c>
      <c r="I900" s="130"/>
      <c r="J900" s="130"/>
      <c r="K900" s="124"/>
    </row>
    <row r="901" spans="1:11" x14ac:dyDescent="0.25">
      <c r="A901" s="123" t="s">
        <v>36</v>
      </c>
      <c r="B901" s="124"/>
      <c r="C901" s="123" t="s">
        <v>415</v>
      </c>
      <c r="D901" s="124"/>
      <c r="E901" s="99" t="s">
        <v>416</v>
      </c>
      <c r="F901" s="154">
        <v>102</v>
      </c>
      <c r="G901" s="160"/>
      <c r="H901" s="123" t="s">
        <v>36</v>
      </c>
      <c r="I901" s="130"/>
      <c r="J901" s="130"/>
      <c r="K901" s="124"/>
    </row>
    <row r="902" spans="1:11" ht="13.8" customHeight="1" x14ac:dyDescent="0.25">
      <c r="A902" s="123" t="s">
        <v>36</v>
      </c>
      <c r="B902" s="124"/>
      <c r="C902" s="123" t="s">
        <v>417</v>
      </c>
      <c r="D902" s="124"/>
      <c r="E902" s="99" t="s">
        <v>36</v>
      </c>
      <c r="F902" s="154">
        <v>669</v>
      </c>
      <c r="G902" s="155"/>
      <c r="H902" s="123" t="s">
        <v>36</v>
      </c>
      <c r="I902" s="130"/>
      <c r="J902" s="130"/>
      <c r="K902" s="124"/>
    </row>
    <row r="904" spans="1:11" x14ac:dyDescent="0.25">
      <c r="A904" s="198" t="s">
        <v>35</v>
      </c>
      <c r="B904" s="199"/>
      <c r="C904" s="199"/>
      <c r="D904" s="199"/>
      <c r="E904" s="199"/>
      <c r="F904" s="199"/>
      <c r="G904" s="199"/>
      <c r="H904" s="199"/>
      <c r="I904" s="199"/>
      <c r="J904" s="200" t="s">
        <v>400</v>
      </c>
      <c r="K904" s="201"/>
    </row>
    <row r="905" spans="1:11" x14ac:dyDescent="0.25">
      <c r="A905" s="196" t="s">
        <v>401</v>
      </c>
      <c r="B905" s="197"/>
      <c r="C905" s="141" t="s">
        <v>36</v>
      </c>
      <c r="D905" s="142"/>
      <c r="E905" s="142"/>
      <c r="F905" s="196" t="s">
        <v>402</v>
      </c>
      <c r="G905" s="197"/>
      <c r="H905" s="141" t="s">
        <v>36</v>
      </c>
      <c r="I905" s="142"/>
      <c r="J905" s="142"/>
      <c r="K905" s="142"/>
    </row>
    <row r="906" spans="1:11" x14ac:dyDescent="0.25">
      <c r="A906" s="141" t="s">
        <v>36</v>
      </c>
      <c r="B906" s="142"/>
      <c r="C906" s="141" t="s">
        <v>36</v>
      </c>
      <c r="D906" s="142"/>
      <c r="E906" s="142"/>
      <c r="F906" s="141" t="s">
        <v>36</v>
      </c>
      <c r="G906" s="142"/>
      <c r="H906" s="141" t="s">
        <v>36</v>
      </c>
      <c r="I906" s="142"/>
      <c r="J906" s="142"/>
      <c r="K906" s="142"/>
    </row>
    <row r="908" spans="1:11" x14ac:dyDescent="0.25">
      <c r="A908" s="139" t="s">
        <v>36</v>
      </c>
      <c r="B908" s="140"/>
      <c r="C908" s="141" t="s">
        <v>36</v>
      </c>
      <c r="D908" s="142"/>
      <c r="E908" s="142"/>
      <c r="F908" s="139" t="s">
        <v>36</v>
      </c>
      <c r="G908" s="140"/>
      <c r="H908" s="141" t="s">
        <v>36</v>
      </c>
      <c r="I908" s="142"/>
      <c r="J908" s="142"/>
      <c r="K908" s="142"/>
    </row>
    <row r="909" spans="1:11" x14ac:dyDescent="0.25">
      <c r="A909" s="202" t="s">
        <v>403</v>
      </c>
      <c r="B909" s="203"/>
      <c r="C909" s="203"/>
      <c r="D909" s="203"/>
      <c r="E909" s="203"/>
      <c r="F909" s="202" t="s">
        <v>403</v>
      </c>
      <c r="G909" s="203"/>
      <c r="H909" s="203"/>
      <c r="I909" s="203"/>
      <c r="J909" s="203"/>
      <c r="K909" s="203"/>
    </row>
    <row r="910" spans="1:11" ht="15.6" x14ac:dyDescent="0.3">
      <c r="A910" s="204" t="s">
        <v>404</v>
      </c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</row>
    <row r="911" spans="1:11" x14ac:dyDescent="0.25">
      <c r="A911" s="206" t="s">
        <v>460</v>
      </c>
      <c r="B911" s="207"/>
      <c r="C911" s="207"/>
      <c r="D911" s="207"/>
      <c r="E911" s="207"/>
      <c r="F911" s="207"/>
      <c r="G911" s="207"/>
      <c r="H911" s="207"/>
      <c r="I911" s="207"/>
      <c r="J911" s="207"/>
      <c r="K911" s="207"/>
    </row>
    <row r="912" spans="1:11" x14ac:dyDescent="0.25">
      <c r="A912" s="194" t="s">
        <v>38</v>
      </c>
      <c r="B912" s="195"/>
      <c r="C912" s="195"/>
      <c r="D912" s="195"/>
      <c r="E912" s="195"/>
      <c r="F912" s="195"/>
      <c r="G912" s="195"/>
      <c r="H912" s="195"/>
      <c r="I912" s="195"/>
      <c r="J912" s="195"/>
      <c r="K912" s="195"/>
    </row>
    <row r="913" spans="1:11" x14ac:dyDescent="0.25">
      <c r="A913" s="184" t="s">
        <v>39</v>
      </c>
      <c r="B913" s="184" t="s">
        <v>40</v>
      </c>
      <c r="C913" s="184" t="s">
        <v>41</v>
      </c>
      <c r="D913" s="184" t="s">
        <v>42</v>
      </c>
      <c r="E913" s="187" t="s">
        <v>43</v>
      </c>
      <c r="F913" s="188"/>
      <c r="G913" s="187" t="s">
        <v>44</v>
      </c>
      <c r="H913" s="189"/>
      <c r="I913" s="188"/>
      <c r="J913" s="190" t="s">
        <v>45</v>
      </c>
      <c r="K913" s="191"/>
    </row>
    <row r="914" spans="1:11" ht="19.2" x14ac:dyDescent="0.25">
      <c r="A914" s="185"/>
      <c r="B914" s="185"/>
      <c r="C914" s="185"/>
      <c r="D914" s="185"/>
      <c r="E914" s="92" t="s">
        <v>46</v>
      </c>
      <c r="F914" s="92" t="s">
        <v>47</v>
      </c>
      <c r="G914" s="184" t="s">
        <v>46</v>
      </c>
      <c r="H914" s="184" t="s">
        <v>48</v>
      </c>
      <c r="I914" s="92" t="s">
        <v>47</v>
      </c>
      <c r="J914" s="192"/>
      <c r="K914" s="193"/>
    </row>
    <row r="915" spans="1:11" ht="28.8" x14ac:dyDescent="0.25">
      <c r="A915" s="186"/>
      <c r="B915" s="186"/>
      <c r="C915" s="186"/>
      <c r="D915" s="186"/>
      <c r="E915" s="92" t="s">
        <v>48</v>
      </c>
      <c r="F915" s="92" t="s">
        <v>49</v>
      </c>
      <c r="G915" s="186"/>
      <c r="H915" s="186"/>
      <c r="I915" s="92" t="s">
        <v>49</v>
      </c>
      <c r="J915" s="92" t="s">
        <v>50</v>
      </c>
      <c r="K915" s="92" t="s">
        <v>46</v>
      </c>
    </row>
    <row r="916" spans="1:11" x14ac:dyDescent="0.25">
      <c r="A916" s="92">
        <v>1</v>
      </c>
      <c r="B916" s="93">
        <v>2</v>
      </c>
      <c r="C916" s="93">
        <v>3</v>
      </c>
      <c r="D916" s="93">
        <v>4</v>
      </c>
      <c r="E916" s="93">
        <v>5</v>
      </c>
      <c r="F916" s="93">
        <v>6</v>
      </c>
      <c r="G916" s="93">
        <v>7</v>
      </c>
      <c r="H916" s="93">
        <v>8</v>
      </c>
      <c r="I916" s="93">
        <v>9</v>
      </c>
      <c r="J916" s="93">
        <v>10</v>
      </c>
      <c r="K916" s="93">
        <v>11</v>
      </c>
    </row>
    <row r="917" spans="1:11" x14ac:dyDescent="0.25">
      <c r="A917" s="156" t="s">
        <v>51</v>
      </c>
      <c r="B917" s="157"/>
      <c r="C917" s="157"/>
      <c r="D917" s="157"/>
      <c r="E917" s="157"/>
      <c r="F917" s="157"/>
      <c r="G917" s="157"/>
      <c r="H917" s="157"/>
      <c r="I917" s="157"/>
      <c r="J917" s="157"/>
      <c r="K917" s="157"/>
    </row>
    <row r="918" spans="1:11" x14ac:dyDescent="0.25">
      <c r="A918" s="145" t="s">
        <v>51</v>
      </c>
      <c r="B918" s="147" t="s">
        <v>461</v>
      </c>
      <c r="C918" s="147" t="s">
        <v>462</v>
      </c>
      <c r="D918" s="94">
        <v>1</v>
      </c>
      <c r="E918" s="94">
        <v>413.95</v>
      </c>
      <c r="F918" s="94">
        <v>244.62</v>
      </c>
      <c r="G918" s="149">
        <v>414</v>
      </c>
      <c r="H918" s="149">
        <v>169</v>
      </c>
      <c r="I918" s="94">
        <v>245</v>
      </c>
      <c r="J918" s="149">
        <v>0.62</v>
      </c>
      <c r="K918" s="149">
        <v>0.62</v>
      </c>
    </row>
    <row r="919" spans="1:11" ht="108.6" customHeight="1" x14ac:dyDescent="0.25">
      <c r="A919" s="146"/>
      <c r="B919" s="148"/>
      <c r="C919" s="148"/>
      <c r="D919" s="95" t="s">
        <v>255</v>
      </c>
      <c r="E919" s="94">
        <v>169.33</v>
      </c>
      <c r="F919" s="94">
        <v>97.88</v>
      </c>
      <c r="G919" s="161"/>
      <c r="H919" s="161"/>
      <c r="I919" s="94">
        <v>98</v>
      </c>
      <c r="J919" s="161"/>
      <c r="K919" s="161"/>
    </row>
    <row r="920" spans="1:11" x14ac:dyDescent="0.25">
      <c r="A920" s="131" t="s">
        <v>405</v>
      </c>
      <c r="B920" s="132"/>
      <c r="C920" s="132"/>
      <c r="D920" s="132"/>
      <c r="E920" s="132"/>
      <c r="F920" s="133">
        <v>414</v>
      </c>
      <c r="G920" s="134"/>
      <c r="H920" s="108">
        <v>169</v>
      </c>
      <c r="I920" s="108">
        <v>245</v>
      </c>
      <c r="J920" s="97" t="s">
        <v>36</v>
      </c>
      <c r="K920" s="108">
        <v>0.62</v>
      </c>
    </row>
    <row r="921" spans="1:11" x14ac:dyDescent="0.25">
      <c r="A921" s="135" t="s">
        <v>36</v>
      </c>
      <c r="B921" s="136"/>
      <c r="C921" s="136"/>
      <c r="D921" s="136"/>
      <c r="E921" s="136"/>
      <c r="F921" s="136"/>
      <c r="G921" s="136"/>
      <c r="H921" s="136"/>
      <c r="I921" s="98">
        <v>98</v>
      </c>
      <c r="J921" s="135" t="s">
        <v>36</v>
      </c>
      <c r="K921" s="136"/>
    </row>
    <row r="923" spans="1:11" x14ac:dyDescent="0.25">
      <c r="A923" s="123" t="s">
        <v>36</v>
      </c>
      <c r="B923" s="124"/>
      <c r="C923" s="123" t="s">
        <v>406</v>
      </c>
      <c r="D923" s="124"/>
      <c r="E923" s="110" t="s">
        <v>36</v>
      </c>
      <c r="F923" s="154">
        <v>414</v>
      </c>
      <c r="G923" s="155"/>
      <c r="H923" s="123" t="s">
        <v>36</v>
      </c>
      <c r="I923" s="130"/>
      <c r="J923" s="130"/>
      <c r="K923" s="124"/>
    </row>
    <row r="924" spans="1:11" x14ac:dyDescent="0.25">
      <c r="A924" s="123" t="s">
        <v>36</v>
      </c>
      <c r="B924" s="124"/>
      <c r="C924" s="123" t="s">
        <v>409</v>
      </c>
      <c r="D924" s="124"/>
      <c r="E924" s="110" t="s">
        <v>36</v>
      </c>
      <c r="F924" s="154">
        <v>169</v>
      </c>
      <c r="G924" s="160"/>
      <c r="H924" s="123" t="s">
        <v>36</v>
      </c>
      <c r="I924" s="130"/>
      <c r="J924" s="130"/>
      <c r="K924" s="124"/>
    </row>
    <row r="925" spans="1:11" x14ac:dyDescent="0.25">
      <c r="A925" s="123" t="s">
        <v>36</v>
      </c>
      <c r="B925" s="124"/>
      <c r="C925" s="123" t="s">
        <v>410</v>
      </c>
      <c r="D925" s="124"/>
      <c r="E925" s="110" t="s">
        <v>36</v>
      </c>
      <c r="F925" s="154">
        <v>245</v>
      </c>
      <c r="G925" s="160"/>
      <c r="H925" s="123" t="s">
        <v>36</v>
      </c>
      <c r="I925" s="130"/>
      <c r="J925" s="130"/>
      <c r="K925" s="124"/>
    </row>
    <row r="926" spans="1:11" x14ac:dyDescent="0.25">
      <c r="A926" s="123" t="s">
        <v>36</v>
      </c>
      <c r="B926" s="124"/>
      <c r="C926" s="123" t="s">
        <v>411</v>
      </c>
      <c r="D926" s="124"/>
      <c r="E926" s="110" t="s">
        <v>36</v>
      </c>
      <c r="F926" s="154">
        <v>98</v>
      </c>
      <c r="G926" s="160"/>
      <c r="H926" s="123" t="s">
        <v>36</v>
      </c>
      <c r="I926" s="130"/>
      <c r="J926" s="130"/>
      <c r="K926" s="124"/>
    </row>
    <row r="927" spans="1:11" x14ac:dyDescent="0.25">
      <c r="A927" s="123" t="s">
        <v>36</v>
      </c>
      <c r="B927" s="124"/>
      <c r="C927" s="123" t="s">
        <v>412</v>
      </c>
      <c r="D927" s="124"/>
      <c r="E927" s="110" t="s">
        <v>36</v>
      </c>
      <c r="F927" s="154">
        <v>259</v>
      </c>
      <c r="G927" s="160"/>
      <c r="H927" s="123" t="s">
        <v>36</v>
      </c>
      <c r="I927" s="130"/>
      <c r="J927" s="130"/>
      <c r="K927" s="124"/>
    </row>
    <row r="928" spans="1:11" x14ac:dyDescent="0.25">
      <c r="A928" s="123" t="s">
        <v>36</v>
      </c>
      <c r="B928" s="124"/>
      <c r="C928" s="123" t="s">
        <v>413</v>
      </c>
      <c r="D928" s="124"/>
      <c r="E928" s="110" t="s">
        <v>36</v>
      </c>
      <c r="F928" s="154">
        <v>128</v>
      </c>
      <c r="G928" s="160"/>
      <c r="H928" s="123" t="s">
        <v>36</v>
      </c>
      <c r="I928" s="130"/>
      <c r="J928" s="130"/>
      <c r="K928" s="124"/>
    </row>
    <row r="929" spans="1:11" x14ac:dyDescent="0.25">
      <c r="A929" s="123" t="s">
        <v>36</v>
      </c>
      <c r="B929" s="124"/>
      <c r="C929" s="123" t="s">
        <v>414</v>
      </c>
      <c r="D929" s="124"/>
      <c r="E929" s="110" t="s">
        <v>36</v>
      </c>
      <c r="F929" s="154">
        <v>801</v>
      </c>
      <c r="G929" s="160"/>
      <c r="H929" s="123" t="s">
        <v>36</v>
      </c>
      <c r="I929" s="130"/>
      <c r="J929" s="130"/>
      <c r="K929" s="124"/>
    </row>
    <row r="930" spans="1:11" x14ac:dyDescent="0.25">
      <c r="A930" s="123" t="s">
        <v>36</v>
      </c>
      <c r="B930" s="124"/>
      <c r="C930" s="123" t="s">
        <v>415</v>
      </c>
      <c r="D930" s="124"/>
      <c r="E930" s="110" t="s">
        <v>416</v>
      </c>
      <c r="F930" s="154">
        <v>144</v>
      </c>
      <c r="G930" s="160"/>
      <c r="H930" s="123" t="s">
        <v>36</v>
      </c>
      <c r="I930" s="130"/>
      <c r="J930" s="130"/>
      <c r="K930" s="124"/>
    </row>
    <row r="931" spans="1:11" x14ac:dyDescent="0.25">
      <c r="A931" s="123" t="s">
        <v>36</v>
      </c>
      <c r="B931" s="124"/>
      <c r="C931" s="123" t="s">
        <v>417</v>
      </c>
      <c r="D931" s="124"/>
      <c r="E931" s="110" t="s">
        <v>36</v>
      </c>
      <c r="F931" s="154">
        <v>945</v>
      </c>
      <c r="G931" s="160"/>
      <c r="H931" s="123" t="s">
        <v>36</v>
      </c>
      <c r="I931" s="130"/>
      <c r="J931" s="130"/>
      <c r="K931" s="124"/>
    </row>
    <row r="932" spans="1:11" x14ac:dyDescent="0.25">
      <c r="A932" s="156" t="s">
        <v>52</v>
      </c>
      <c r="B932" s="157"/>
      <c r="C932" s="157"/>
      <c r="D932" s="157"/>
      <c r="E932" s="157"/>
      <c r="F932" s="157"/>
      <c r="G932" s="157"/>
      <c r="H932" s="157"/>
      <c r="I932" s="157"/>
      <c r="J932" s="157"/>
      <c r="K932" s="157"/>
    </row>
    <row r="933" spans="1:11" ht="13.8" customHeight="1" x14ac:dyDescent="0.25">
      <c r="A933" s="177" t="s">
        <v>52</v>
      </c>
      <c r="B933" s="178" t="s">
        <v>256</v>
      </c>
      <c r="C933" s="178" t="s">
        <v>257</v>
      </c>
      <c r="D933" s="94">
        <v>1</v>
      </c>
      <c r="E933" s="94">
        <v>1574.81</v>
      </c>
      <c r="F933" s="94">
        <v>631.21</v>
      </c>
      <c r="G933" s="179">
        <v>1575</v>
      </c>
      <c r="H933" s="179">
        <v>940</v>
      </c>
      <c r="I933" s="94">
        <v>631</v>
      </c>
      <c r="J933" s="179">
        <v>3.44</v>
      </c>
      <c r="K933" s="179">
        <v>3.44</v>
      </c>
    </row>
    <row r="934" spans="1:11" ht="81" customHeight="1" x14ac:dyDescent="0.25">
      <c r="A934" s="165"/>
      <c r="B934" s="166"/>
      <c r="C934" s="166"/>
      <c r="D934" s="95" t="s">
        <v>255</v>
      </c>
      <c r="E934" s="94">
        <v>939.57</v>
      </c>
      <c r="F934" s="94">
        <v>252.48</v>
      </c>
      <c r="G934" s="167"/>
      <c r="H934" s="167"/>
      <c r="I934" s="94">
        <v>252</v>
      </c>
      <c r="J934" s="167"/>
      <c r="K934" s="167"/>
    </row>
    <row r="935" spans="1:11" x14ac:dyDescent="0.25">
      <c r="A935" s="177" t="s">
        <v>53</v>
      </c>
      <c r="B935" s="178" t="s">
        <v>54</v>
      </c>
      <c r="C935" s="178" t="s">
        <v>463</v>
      </c>
      <c r="D935" s="94">
        <v>1</v>
      </c>
      <c r="E935" s="112">
        <f>13025.29/1.18</f>
        <v>11038.381355932204</v>
      </c>
      <c r="F935" s="100"/>
      <c r="G935" s="180">
        <f>D935*E935</f>
        <v>11038.381355932204</v>
      </c>
      <c r="H935" s="182"/>
      <c r="I935" s="100"/>
      <c r="J935" s="182"/>
      <c r="K935" s="182"/>
    </row>
    <row r="936" spans="1:11" x14ac:dyDescent="0.25">
      <c r="A936" s="165"/>
      <c r="B936" s="166"/>
      <c r="C936" s="166"/>
      <c r="D936" s="95" t="s">
        <v>55</v>
      </c>
      <c r="E936" s="100"/>
      <c r="F936" s="100"/>
      <c r="G936" s="181"/>
      <c r="H936" s="152"/>
      <c r="I936" s="100"/>
      <c r="J936" s="152"/>
      <c r="K936" s="152"/>
    </row>
    <row r="937" spans="1:11" ht="13.8" customHeight="1" x14ac:dyDescent="0.25">
      <c r="A937" s="131" t="s">
        <v>418</v>
      </c>
      <c r="B937" s="131"/>
      <c r="C937" s="131"/>
      <c r="D937" s="131"/>
      <c r="E937" s="131"/>
      <c r="F937" s="183">
        <f>G933++G935</f>
        <v>12613.381355932204</v>
      </c>
      <c r="G937" s="183"/>
      <c r="H937" s="113">
        <v>940</v>
      </c>
      <c r="I937" s="113">
        <v>631</v>
      </c>
      <c r="J937" s="97" t="s">
        <v>36</v>
      </c>
      <c r="K937" s="113">
        <v>3.44</v>
      </c>
    </row>
    <row r="938" spans="1:11" x14ac:dyDescent="0.25">
      <c r="A938" s="135" t="s">
        <v>36</v>
      </c>
      <c r="B938" s="135"/>
      <c r="C938" s="135"/>
      <c r="D938" s="135"/>
      <c r="E938" s="135"/>
      <c r="F938" s="135"/>
      <c r="G938" s="135"/>
      <c r="H938" s="168"/>
      <c r="I938" s="98">
        <v>252</v>
      </c>
      <c r="J938" s="169" t="s">
        <v>36</v>
      </c>
      <c r="K938" s="135"/>
    </row>
    <row r="940" spans="1:11" x14ac:dyDescent="0.25">
      <c r="A940" s="170" t="s">
        <v>36</v>
      </c>
      <c r="B940" s="171"/>
      <c r="C940" s="170" t="s">
        <v>406</v>
      </c>
      <c r="D940" s="171"/>
      <c r="E940" s="99" t="s">
        <v>36</v>
      </c>
      <c r="F940" s="172">
        <f>G933+G935</f>
        <v>12613.381355932204</v>
      </c>
      <c r="G940" s="173"/>
      <c r="H940" s="170" t="s">
        <v>36</v>
      </c>
      <c r="I940" s="174"/>
      <c r="J940" s="174"/>
      <c r="K940" s="171"/>
    </row>
    <row r="941" spans="1:11" x14ac:dyDescent="0.25">
      <c r="A941" s="170" t="s">
        <v>36</v>
      </c>
      <c r="B941" s="171"/>
      <c r="C941" s="170" t="s">
        <v>407</v>
      </c>
      <c r="D941" s="171"/>
      <c r="E941" s="99" t="s">
        <v>36</v>
      </c>
      <c r="F941" s="172">
        <f>G935</f>
        <v>11038.381355932204</v>
      </c>
      <c r="G941" s="173"/>
      <c r="H941" s="170" t="s">
        <v>36</v>
      </c>
      <c r="I941" s="174"/>
      <c r="J941" s="174"/>
      <c r="K941" s="171"/>
    </row>
    <row r="942" spans="1:11" ht="13.8" customHeight="1" x14ac:dyDescent="0.25">
      <c r="A942" s="170" t="s">
        <v>36</v>
      </c>
      <c r="B942" s="171"/>
      <c r="C942" s="170" t="s">
        <v>408</v>
      </c>
      <c r="D942" s="171"/>
      <c r="E942" s="99" t="s">
        <v>36</v>
      </c>
      <c r="F942" s="172">
        <v>4</v>
      </c>
      <c r="G942" s="173"/>
      <c r="H942" s="170" t="s">
        <v>36</v>
      </c>
      <c r="I942" s="174"/>
      <c r="J942" s="174"/>
      <c r="K942" s="171"/>
    </row>
    <row r="943" spans="1:11" ht="13.8" customHeight="1" x14ac:dyDescent="0.25">
      <c r="A943" s="170" t="s">
        <v>36</v>
      </c>
      <c r="B943" s="171"/>
      <c r="C943" s="170" t="s">
        <v>419</v>
      </c>
      <c r="D943" s="171"/>
      <c r="E943" s="99" t="s">
        <v>36</v>
      </c>
      <c r="F943" s="172">
        <f>G935</f>
        <v>11038.381355932204</v>
      </c>
      <c r="G943" s="173"/>
      <c r="H943" s="170" t="s">
        <v>36</v>
      </c>
      <c r="I943" s="174"/>
      <c r="J943" s="174"/>
      <c r="K943" s="171"/>
    </row>
    <row r="944" spans="1:11" x14ac:dyDescent="0.25">
      <c r="A944" s="170" t="s">
        <v>36</v>
      </c>
      <c r="B944" s="171"/>
      <c r="C944" s="170" t="s">
        <v>409</v>
      </c>
      <c r="D944" s="171"/>
      <c r="E944" s="99" t="s">
        <v>36</v>
      </c>
      <c r="F944" s="172">
        <v>940</v>
      </c>
      <c r="G944" s="173"/>
      <c r="H944" s="170" t="s">
        <v>36</v>
      </c>
      <c r="I944" s="174"/>
      <c r="J944" s="174"/>
      <c r="K944" s="171"/>
    </row>
    <row r="945" spans="1:11" x14ac:dyDescent="0.25">
      <c r="A945" s="170" t="s">
        <v>36</v>
      </c>
      <c r="B945" s="171"/>
      <c r="C945" s="170" t="s">
        <v>410</v>
      </c>
      <c r="D945" s="171"/>
      <c r="E945" s="99" t="s">
        <v>36</v>
      </c>
      <c r="F945" s="172">
        <v>631</v>
      </c>
      <c r="G945" s="173"/>
      <c r="H945" s="170" t="s">
        <v>36</v>
      </c>
      <c r="I945" s="174"/>
      <c r="J945" s="174"/>
      <c r="K945" s="171"/>
    </row>
    <row r="946" spans="1:11" x14ac:dyDescent="0.25">
      <c r="A946" s="170" t="s">
        <v>36</v>
      </c>
      <c r="B946" s="171"/>
      <c r="C946" s="170" t="s">
        <v>411</v>
      </c>
      <c r="D946" s="171"/>
      <c r="E946" s="99" t="s">
        <v>36</v>
      </c>
      <c r="F946" s="172">
        <v>252</v>
      </c>
      <c r="G946" s="173"/>
      <c r="H946" s="170" t="s">
        <v>36</v>
      </c>
      <c r="I946" s="174"/>
      <c r="J946" s="174"/>
      <c r="K946" s="171"/>
    </row>
    <row r="947" spans="1:11" x14ac:dyDescent="0.25">
      <c r="A947" s="170" t="s">
        <v>36</v>
      </c>
      <c r="B947" s="171"/>
      <c r="C947" s="170" t="s">
        <v>412</v>
      </c>
      <c r="D947" s="171"/>
      <c r="E947" s="99" t="s">
        <v>36</v>
      </c>
      <c r="F947" s="172">
        <v>1156</v>
      </c>
      <c r="G947" s="173"/>
      <c r="H947" s="170" t="s">
        <v>36</v>
      </c>
      <c r="I947" s="174"/>
      <c r="J947" s="174"/>
      <c r="K947" s="171"/>
    </row>
    <row r="948" spans="1:11" x14ac:dyDescent="0.25">
      <c r="A948" s="170" t="s">
        <v>36</v>
      </c>
      <c r="B948" s="171"/>
      <c r="C948" s="170" t="s">
        <v>413</v>
      </c>
      <c r="D948" s="171"/>
      <c r="E948" s="99" t="s">
        <v>36</v>
      </c>
      <c r="F948" s="172">
        <v>572</v>
      </c>
      <c r="G948" s="173"/>
      <c r="H948" s="170" t="s">
        <v>36</v>
      </c>
      <c r="I948" s="174"/>
      <c r="J948" s="174"/>
      <c r="K948" s="171"/>
    </row>
    <row r="949" spans="1:11" x14ac:dyDescent="0.25">
      <c r="A949" s="170" t="s">
        <v>36</v>
      </c>
      <c r="B949" s="171"/>
      <c r="C949" s="170" t="s">
        <v>414</v>
      </c>
      <c r="D949" s="171"/>
      <c r="E949" s="99" t="s">
        <v>36</v>
      </c>
      <c r="F949" s="175">
        <f>F937</f>
        <v>12613.381355932204</v>
      </c>
      <c r="G949" s="173"/>
      <c r="H949" s="170" t="s">
        <v>36</v>
      </c>
      <c r="I949" s="174"/>
      <c r="J949" s="174"/>
      <c r="K949" s="171"/>
    </row>
    <row r="950" spans="1:11" x14ac:dyDescent="0.25">
      <c r="A950" s="170" t="s">
        <v>36</v>
      </c>
      <c r="B950" s="171"/>
      <c r="C950" s="170" t="s">
        <v>415</v>
      </c>
      <c r="D950" s="171"/>
      <c r="E950" s="99" t="s">
        <v>416</v>
      </c>
      <c r="F950" s="175">
        <f>F949*0.18</f>
        <v>2270.4086440677966</v>
      </c>
      <c r="G950" s="176"/>
      <c r="H950" s="170" t="s">
        <v>36</v>
      </c>
      <c r="I950" s="174"/>
      <c r="J950" s="174"/>
      <c r="K950" s="171"/>
    </row>
    <row r="951" spans="1:11" x14ac:dyDescent="0.25">
      <c r="A951" s="170" t="s">
        <v>36</v>
      </c>
      <c r="B951" s="171"/>
      <c r="C951" s="170" t="s">
        <v>417</v>
      </c>
      <c r="D951" s="171"/>
      <c r="E951" s="99" t="s">
        <v>36</v>
      </c>
      <c r="F951" s="175">
        <f>F949+F950</f>
        <v>14883.79</v>
      </c>
      <c r="G951" s="173"/>
      <c r="H951" s="170" t="s">
        <v>36</v>
      </c>
      <c r="I951" s="174"/>
      <c r="J951" s="174"/>
      <c r="K951" s="171"/>
    </row>
    <row r="952" spans="1:11" x14ac:dyDescent="0.25">
      <c r="A952" s="156" t="s">
        <v>53</v>
      </c>
      <c r="B952" s="157"/>
      <c r="C952" s="157"/>
      <c r="D952" s="157"/>
      <c r="E952" s="157"/>
      <c r="F952" s="157"/>
      <c r="G952" s="157"/>
      <c r="H952" s="157"/>
      <c r="I952" s="157"/>
      <c r="J952" s="157"/>
      <c r="K952" s="157"/>
    </row>
    <row r="953" spans="1:11" x14ac:dyDescent="0.25">
      <c r="A953" s="145" t="s">
        <v>56</v>
      </c>
      <c r="B953" s="147" t="s">
        <v>464</v>
      </c>
      <c r="C953" s="147" t="s">
        <v>465</v>
      </c>
      <c r="D953" s="94">
        <v>1</v>
      </c>
      <c r="E953" s="94">
        <v>7624.38</v>
      </c>
      <c r="F953" s="94">
        <v>6627.31</v>
      </c>
      <c r="G953" s="149">
        <v>7624</v>
      </c>
      <c r="H953" s="149">
        <v>988</v>
      </c>
      <c r="I953" s="94">
        <v>6627</v>
      </c>
      <c r="J953" s="149">
        <v>4.04</v>
      </c>
      <c r="K953" s="149">
        <v>4.04</v>
      </c>
    </row>
    <row r="954" spans="1:11" ht="89.4" customHeight="1" x14ac:dyDescent="0.25">
      <c r="A954" s="146"/>
      <c r="B954" s="148"/>
      <c r="C954" s="148"/>
      <c r="D954" s="95" t="s">
        <v>258</v>
      </c>
      <c r="E954" s="94">
        <v>988.27</v>
      </c>
      <c r="F954" s="94">
        <v>1712.54</v>
      </c>
      <c r="G954" s="161"/>
      <c r="H954" s="161"/>
      <c r="I954" s="94">
        <v>1713</v>
      </c>
      <c r="J954" s="161"/>
      <c r="K954" s="161"/>
    </row>
    <row r="955" spans="1:11" x14ac:dyDescent="0.25">
      <c r="A955" s="131" t="s">
        <v>424</v>
      </c>
      <c r="B955" s="132"/>
      <c r="C955" s="132"/>
      <c r="D955" s="132"/>
      <c r="E955" s="132"/>
      <c r="F955" s="133">
        <v>7624</v>
      </c>
      <c r="G955" s="134"/>
      <c r="H955" s="108">
        <v>988</v>
      </c>
      <c r="I955" s="108">
        <v>6627</v>
      </c>
      <c r="J955" s="97" t="s">
        <v>36</v>
      </c>
      <c r="K955" s="108">
        <v>4.04</v>
      </c>
    </row>
    <row r="956" spans="1:11" x14ac:dyDescent="0.25">
      <c r="A956" s="135" t="s">
        <v>36</v>
      </c>
      <c r="B956" s="136"/>
      <c r="C956" s="136"/>
      <c r="D956" s="136"/>
      <c r="E956" s="136"/>
      <c r="F956" s="136"/>
      <c r="G956" s="136"/>
      <c r="H956" s="136"/>
      <c r="I956" s="98">
        <v>1713</v>
      </c>
      <c r="J956" s="135" t="s">
        <v>36</v>
      </c>
      <c r="K956" s="136"/>
    </row>
    <row r="958" spans="1:11" x14ac:dyDescent="0.25">
      <c r="A958" s="123" t="s">
        <v>36</v>
      </c>
      <c r="B958" s="124"/>
      <c r="C958" s="123" t="s">
        <v>406</v>
      </c>
      <c r="D958" s="124"/>
      <c r="E958" s="99" t="s">
        <v>36</v>
      </c>
      <c r="F958" s="154">
        <v>7624</v>
      </c>
      <c r="G958" s="155"/>
      <c r="H958" s="123" t="s">
        <v>36</v>
      </c>
      <c r="I958" s="130"/>
      <c r="J958" s="130"/>
      <c r="K958" s="124"/>
    </row>
    <row r="959" spans="1:11" x14ac:dyDescent="0.25">
      <c r="A959" s="123" t="s">
        <v>36</v>
      </c>
      <c r="B959" s="124"/>
      <c r="C959" s="123" t="s">
        <v>407</v>
      </c>
      <c r="D959" s="124"/>
      <c r="E959" s="99" t="s">
        <v>36</v>
      </c>
      <c r="F959" s="154">
        <v>9</v>
      </c>
      <c r="G959" s="155"/>
      <c r="H959" s="123" t="s">
        <v>36</v>
      </c>
      <c r="I959" s="130"/>
      <c r="J959" s="130"/>
      <c r="K959" s="124"/>
    </row>
    <row r="960" spans="1:11" x14ac:dyDescent="0.25">
      <c r="A960" s="123" t="s">
        <v>36</v>
      </c>
      <c r="B960" s="124"/>
      <c r="C960" s="123" t="s">
        <v>408</v>
      </c>
      <c r="D960" s="124"/>
      <c r="E960" s="99" t="s">
        <v>36</v>
      </c>
      <c r="F960" s="154">
        <v>9</v>
      </c>
      <c r="G960" s="155"/>
      <c r="H960" s="123" t="s">
        <v>36</v>
      </c>
      <c r="I960" s="130"/>
      <c r="J960" s="130"/>
      <c r="K960" s="124"/>
    </row>
    <row r="961" spans="1:11" x14ac:dyDescent="0.25">
      <c r="A961" s="123" t="s">
        <v>36</v>
      </c>
      <c r="B961" s="124"/>
      <c r="C961" s="123" t="s">
        <v>409</v>
      </c>
      <c r="D961" s="124"/>
      <c r="E961" s="99" t="s">
        <v>36</v>
      </c>
      <c r="F961" s="154">
        <v>988</v>
      </c>
      <c r="G961" s="155"/>
      <c r="H961" s="123" t="s">
        <v>36</v>
      </c>
      <c r="I961" s="130"/>
      <c r="J961" s="130"/>
      <c r="K961" s="124"/>
    </row>
    <row r="962" spans="1:11" x14ac:dyDescent="0.25">
      <c r="A962" s="123" t="s">
        <v>36</v>
      </c>
      <c r="B962" s="124"/>
      <c r="C962" s="123" t="s">
        <v>410</v>
      </c>
      <c r="D962" s="124"/>
      <c r="E962" s="99" t="s">
        <v>36</v>
      </c>
      <c r="F962" s="154">
        <v>6627</v>
      </c>
      <c r="G962" s="155"/>
      <c r="H962" s="123" t="s">
        <v>36</v>
      </c>
      <c r="I962" s="130"/>
      <c r="J962" s="130"/>
      <c r="K962" s="124"/>
    </row>
    <row r="963" spans="1:11" x14ac:dyDescent="0.25">
      <c r="A963" s="123" t="s">
        <v>36</v>
      </c>
      <c r="B963" s="124"/>
      <c r="C963" s="123" t="s">
        <v>411</v>
      </c>
      <c r="D963" s="124"/>
      <c r="E963" s="99" t="s">
        <v>36</v>
      </c>
      <c r="F963" s="154">
        <v>1713</v>
      </c>
      <c r="G963" s="155"/>
      <c r="H963" s="123" t="s">
        <v>36</v>
      </c>
      <c r="I963" s="130"/>
      <c r="J963" s="130"/>
      <c r="K963" s="124"/>
    </row>
    <row r="964" spans="1:11" x14ac:dyDescent="0.25">
      <c r="A964" s="123" t="s">
        <v>36</v>
      </c>
      <c r="B964" s="124"/>
      <c r="C964" s="123" t="s">
        <v>412</v>
      </c>
      <c r="D964" s="124"/>
      <c r="E964" s="99" t="s">
        <v>36</v>
      </c>
      <c r="F964" s="154">
        <v>2620</v>
      </c>
      <c r="G964" s="155"/>
      <c r="H964" s="123" t="s">
        <v>36</v>
      </c>
      <c r="I964" s="130"/>
      <c r="J964" s="130"/>
      <c r="K964" s="124"/>
    </row>
    <row r="965" spans="1:11" x14ac:dyDescent="0.25">
      <c r="A965" s="123" t="s">
        <v>36</v>
      </c>
      <c r="B965" s="124"/>
      <c r="C965" s="123" t="s">
        <v>413</v>
      </c>
      <c r="D965" s="124"/>
      <c r="E965" s="99" t="s">
        <v>36</v>
      </c>
      <c r="F965" s="154">
        <v>1296</v>
      </c>
      <c r="G965" s="155"/>
      <c r="H965" s="123" t="s">
        <v>36</v>
      </c>
      <c r="I965" s="130"/>
      <c r="J965" s="130"/>
      <c r="K965" s="124"/>
    </row>
    <row r="966" spans="1:11" x14ac:dyDescent="0.25">
      <c r="A966" s="123" t="s">
        <v>36</v>
      </c>
      <c r="B966" s="124"/>
      <c r="C966" s="123" t="s">
        <v>414</v>
      </c>
      <c r="D966" s="124"/>
      <c r="E966" s="99" t="s">
        <v>36</v>
      </c>
      <c r="F966" s="154">
        <v>11540</v>
      </c>
      <c r="G966" s="155"/>
      <c r="H966" s="123" t="s">
        <v>36</v>
      </c>
      <c r="I966" s="130"/>
      <c r="J966" s="130"/>
      <c r="K966" s="124"/>
    </row>
    <row r="967" spans="1:11" x14ac:dyDescent="0.25">
      <c r="A967" s="123" t="s">
        <v>36</v>
      </c>
      <c r="B967" s="124"/>
      <c r="C967" s="123" t="s">
        <v>415</v>
      </c>
      <c r="D967" s="124"/>
      <c r="E967" s="99" t="s">
        <v>416</v>
      </c>
      <c r="F967" s="154">
        <v>2077</v>
      </c>
      <c r="G967" s="155"/>
      <c r="H967" s="123" t="s">
        <v>36</v>
      </c>
      <c r="I967" s="130"/>
      <c r="J967" s="130"/>
      <c r="K967" s="124"/>
    </row>
    <row r="968" spans="1:11" x14ac:dyDescent="0.25">
      <c r="A968" s="123" t="s">
        <v>36</v>
      </c>
      <c r="B968" s="124"/>
      <c r="C968" s="123" t="s">
        <v>417</v>
      </c>
      <c r="D968" s="124"/>
      <c r="E968" s="99" t="s">
        <v>36</v>
      </c>
      <c r="F968" s="154">
        <v>13617</v>
      </c>
      <c r="G968" s="155"/>
      <c r="H968" s="123" t="s">
        <v>36</v>
      </c>
      <c r="I968" s="130"/>
      <c r="J968" s="130"/>
      <c r="K968" s="124"/>
    </row>
    <row r="969" spans="1:11" x14ac:dyDescent="0.25">
      <c r="A969" s="156" t="s">
        <v>56</v>
      </c>
      <c r="B969" s="157"/>
      <c r="C969" s="157"/>
      <c r="D969" s="157"/>
      <c r="E969" s="157"/>
      <c r="F969" s="157"/>
      <c r="G969" s="157"/>
      <c r="H969" s="157"/>
      <c r="I969" s="157"/>
      <c r="J969" s="157"/>
      <c r="K969" s="157"/>
    </row>
    <row r="970" spans="1:11" x14ac:dyDescent="0.25">
      <c r="A970" s="145" t="s">
        <v>37</v>
      </c>
      <c r="B970" s="147" t="s">
        <v>466</v>
      </c>
      <c r="C970" s="147" t="s">
        <v>467</v>
      </c>
      <c r="D970" s="94">
        <v>1</v>
      </c>
      <c r="E970" s="94">
        <v>1811.77</v>
      </c>
      <c r="F970" s="94">
        <v>715.85</v>
      </c>
      <c r="G970" s="149">
        <v>1812</v>
      </c>
      <c r="H970" s="149">
        <v>1096</v>
      </c>
      <c r="I970" s="94">
        <v>716</v>
      </c>
      <c r="J970" s="149">
        <v>4.4800000000000004</v>
      </c>
      <c r="K970" s="149">
        <v>4.4800000000000004</v>
      </c>
    </row>
    <row r="971" spans="1:11" ht="87.6" customHeight="1" x14ac:dyDescent="0.25">
      <c r="A971" s="146"/>
      <c r="B971" s="148"/>
      <c r="C971" s="148"/>
      <c r="D971" s="95" t="s">
        <v>258</v>
      </c>
      <c r="E971" s="94">
        <v>1095.93</v>
      </c>
      <c r="F971" s="94">
        <v>203.13</v>
      </c>
      <c r="G971" s="161"/>
      <c r="H971" s="161"/>
      <c r="I971" s="94">
        <v>203</v>
      </c>
      <c r="J971" s="161"/>
      <c r="K971" s="161"/>
    </row>
    <row r="972" spans="1:11" x14ac:dyDescent="0.25">
      <c r="A972" s="131" t="s">
        <v>446</v>
      </c>
      <c r="B972" s="132"/>
      <c r="C972" s="132"/>
      <c r="D972" s="132"/>
      <c r="E972" s="132"/>
      <c r="F972" s="133">
        <v>1812</v>
      </c>
      <c r="G972" s="134"/>
      <c r="H972" s="108">
        <v>1096</v>
      </c>
      <c r="I972" s="108">
        <v>716</v>
      </c>
      <c r="J972" s="97" t="s">
        <v>36</v>
      </c>
      <c r="K972" s="108">
        <v>4.4800000000000004</v>
      </c>
    </row>
    <row r="973" spans="1:11" x14ac:dyDescent="0.25">
      <c r="A973" s="135" t="s">
        <v>36</v>
      </c>
      <c r="B973" s="136"/>
      <c r="C973" s="136"/>
      <c r="D973" s="136"/>
      <c r="E973" s="136"/>
      <c r="F973" s="136"/>
      <c r="G973" s="136"/>
      <c r="H973" s="136"/>
      <c r="I973" s="98">
        <v>203</v>
      </c>
      <c r="J973" s="135" t="s">
        <v>36</v>
      </c>
      <c r="K973" s="136"/>
    </row>
    <row r="975" spans="1:11" x14ac:dyDescent="0.25">
      <c r="A975" s="123" t="s">
        <v>36</v>
      </c>
      <c r="B975" s="124"/>
      <c r="C975" s="123" t="s">
        <v>406</v>
      </c>
      <c r="D975" s="124"/>
      <c r="E975" s="99" t="s">
        <v>36</v>
      </c>
      <c r="F975" s="154">
        <v>1812</v>
      </c>
      <c r="G975" s="160"/>
      <c r="H975" s="123" t="s">
        <v>36</v>
      </c>
      <c r="I975" s="130"/>
      <c r="J975" s="130"/>
      <c r="K975" s="124"/>
    </row>
    <row r="976" spans="1:11" x14ac:dyDescent="0.25">
      <c r="A976" s="123" t="s">
        <v>36</v>
      </c>
      <c r="B976" s="124"/>
      <c r="C976" s="123" t="s">
        <v>409</v>
      </c>
      <c r="D976" s="124"/>
      <c r="E976" s="99" t="s">
        <v>36</v>
      </c>
      <c r="F976" s="154">
        <v>1096</v>
      </c>
      <c r="G976" s="160"/>
      <c r="H976" s="123" t="s">
        <v>36</v>
      </c>
      <c r="I976" s="130"/>
      <c r="J976" s="130"/>
      <c r="K976" s="124"/>
    </row>
    <row r="977" spans="1:11" x14ac:dyDescent="0.25">
      <c r="A977" s="123" t="s">
        <v>36</v>
      </c>
      <c r="B977" s="124"/>
      <c r="C977" s="123" t="s">
        <v>410</v>
      </c>
      <c r="D977" s="124"/>
      <c r="E977" s="99" t="s">
        <v>36</v>
      </c>
      <c r="F977" s="154">
        <v>716</v>
      </c>
      <c r="G977" s="160"/>
      <c r="H977" s="123" t="s">
        <v>36</v>
      </c>
      <c r="I977" s="130"/>
      <c r="J977" s="130"/>
      <c r="K977" s="124"/>
    </row>
    <row r="978" spans="1:11" x14ac:dyDescent="0.25">
      <c r="A978" s="123" t="s">
        <v>36</v>
      </c>
      <c r="B978" s="124"/>
      <c r="C978" s="123" t="s">
        <v>411</v>
      </c>
      <c r="D978" s="124"/>
      <c r="E978" s="99" t="s">
        <v>36</v>
      </c>
      <c r="F978" s="154">
        <v>203</v>
      </c>
      <c r="G978" s="160"/>
      <c r="H978" s="123" t="s">
        <v>36</v>
      </c>
      <c r="I978" s="130"/>
      <c r="J978" s="130"/>
      <c r="K978" s="124"/>
    </row>
    <row r="979" spans="1:11" x14ac:dyDescent="0.25">
      <c r="A979" s="123" t="s">
        <v>36</v>
      </c>
      <c r="B979" s="124"/>
      <c r="C979" s="123" t="s">
        <v>412</v>
      </c>
      <c r="D979" s="124"/>
      <c r="E979" s="99" t="s">
        <v>36</v>
      </c>
      <c r="F979" s="154">
        <v>1260</v>
      </c>
      <c r="G979" s="160"/>
      <c r="H979" s="123" t="s">
        <v>36</v>
      </c>
      <c r="I979" s="130"/>
      <c r="J979" s="130"/>
      <c r="K979" s="124"/>
    </row>
    <row r="980" spans="1:11" x14ac:dyDescent="0.25">
      <c r="A980" s="123" t="s">
        <v>36</v>
      </c>
      <c r="B980" s="124"/>
      <c r="C980" s="123" t="s">
        <v>413</v>
      </c>
      <c r="D980" s="124"/>
      <c r="E980" s="99" t="s">
        <v>36</v>
      </c>
      <c r="F980" s="154">
        <v>624</v>
      </c>
      <c r="G980" s="160"/>
      <c r="H980" s="123" t="s">
        <v>36</v>
      </c>
      <c r="I980" s="130"/>
      <c r="J980" s="130"/>
      <c r="K980" s="124"/>
    </row>
    <row r="981" spans="1:11" x14ac:dyDescent="0.25">
      <c r="A981" s="123" t="s">
        <v>36</v>
      </c>
      <c r="B981" s="124"/>
      <c r="C981" s="123" t="s">
        <v>414</v>
      </c>
      <c r="D981" s="124"/>
      <c r="E981" s="99" t="s">
        <v>36</v>
      </c>
      <c r="F981" s="154">
        <v>3696</v>
      </c>
      <c r="G981" s="160"/>
      <c r="H981" s="123" t="s">
        <v>36</v>
      </c>
      <c r="I981" s="130"/>
      <c r="J981" s="130"/>
      <c r="K981" s="124"/>
    </row>
    <row r="982" spans="1:11" x14ac:dyDescent="0.25">
      <c r="A982" s="123" t="s">
        <v>36</v>
      </c>
      <c r="B982" s="124"/>
      <c r="C982" s="123" t="s">
        <v>415</v>
      </c>
      <c r="D982" s="124"/>
      <c r="E982" s="99" t="s">
        <v>416</v>
      </c>
      <c r="F982" s="154">
        <v>665</v>
      </c>
      <c r="G982" s="160"/>
      <c r="H982" s="123" t="s">
        <v>36</v>
      </c>
      <c r="I982" s="130"/>
      <c r="J982" s="130"/>
      <c r="K982" s="124"/>
    </row>
    <row r="983" spans="1:11" x14ac:dyDescent="0.25">
      <c r="A983" s="123" t="s">
        <v>36</v>
      </c>
      <c r="B983" s="124"/>
      <c r="C983" s="123" t="s">
        <v>417</v>
      </c>
      <c r="D983" s="124"/>
      <c r="E983" s="99" t="s">
        <v>36</v>
      </c>
      <c r="F983" s="154">
        <v>4361</v>
      </c>
      <c r="G983" s="155"/>
      <c r="H983" s="123" t="s">
        <v>36</v>
      </c>
      <c r="I983" s="130"/>
      <c r="J983" s="130"/>
      <c r="K983" s="124"/>
    </row>
    <row r="984" spans="1:11" x14ac:dyDescent="0.25">
      <c r="A984" s="156" t="s">
        <v>37</v>
      </c>
      <c r="B984" s="157"/>
      <c r="C984" s="157"/>
      <c r="D984" s="157"/>
      <c r="E984" s="157"/>
      <c r="F984" s="157"/>
      <c r="G984" s="157"/>
      <c r="H984" s="157"/>
      <c r="I984" s="157"/>
      <c r="J984" s="157"/>
      <c r="K984" s="157"/>
    </row>
    <row r="985" spans="1:11" x14ac:dyDescent="0.25">
      <c r="A985" s="145" t="s">
        <v>420</v>
      </c>
      <c r="B985" s="147" t="s">
        <v>259</v>
      </c>
      <c r="C985" s="147" t="s">
        <v>260</v>
      </c>
      <c r="D985" s="94">
        <v>1</v>
      </c>
      <c r="E985" s="94">
        <v>548.46</v>
      </c>
      <c r="F985" s="94">
        <v>370.71</v>
      </c>
      <c r="G985" s="149">
        <v>548</v>
      </c>
      <c r="H985" s="149">
        <v>149</v>
      </c>
      <c r="I985" s="94">
        <v>370</v>
      </c>
      <c r="J985" s="149">
        <v>0.57999999999999996</v>
      </c>
      <c r="K985" s="149">
        <v>0.57999999999999996</v>
      </c>
    </row>
    <row r="986" spans="1:11" ht="74.400000000000006" customHeight="1" x14ac:dyDescent="0.25">
      <c r="A986" s="146"/>
      <c r="B986" s="148"/>
      <c r="C986" s="148"/>
      <c r="D986" s="95" t="s">
        <v>261</v>
      </c>
      <c r="E986" s="94">
        <v>148.51</v>
      </c>
      <c r="F986" s="94">
        <v>105.25</v>
      </c>
      <c r="G986" s="161"/>
      <c r="H986" s="161"/>
      <c r="I986" s="94">
        <v>105</v>
      </c>
      <c r="J986" s="161"/>
      <c r="K986" s="161"/>
    </row>
    <row r="987" spans="1:11" x14ac:dyDescent="0.25">
      <c r="A987" s="131" t="s">
        <v>447</v>
      </c>
      <c r="B987" s="132"/>
      <c r="C987" s="132"/>
      <c r="D987" s="132"/>
      <c r="E987" s="132"/>
      <c r="F987" s="133">
        <v>548</v>
      </c>
      <c r="G987" s="134"/>
      <c r="H987" s="108">
        <v>149</v>
      </c>
      <c r="I987" s="108">
        <v>370</v>
      </c>
      <c r="J987" s="97" t="s">
        <v>36</v>
      </c>
      <c r="K987" s="108">
        <v>0.57999999999999996</v>
      </c>
    </row>
    <row r="988" spans="1:11" x14ac:dyDescent="0.25">
      <c r="A988" s="135" t="s">
        <v>36</v>
      </c>
      <c r="B988" s="136"/>
      <c r="C988" s="136"/>
      <c r="D988" s="136"/>
      <c r="E988" s="136"/>
      <c r="F988" s="136"/>
      <c r="G988" s="136"/>
      <c r="H988" s="136"/>
      <c r="I988" s="98">
        <v>105</v>
      </c>
      <c r="J988" s="135" t="s">
        <v>36</v>
      </c>
      <c r="K988" s="136"/>
    </row>
    <row r="990" spans="1:11" x14ac:dyDescent="0.25">
      <c r="A990" s="123" t="s">
        <v>36</v>
      </c>
      <c r="B990" s="124"/>
      <c r="C990" s="123" t="s">
        <v>406</v>
      </c>
      <c r="D990" s="124"/>
      <c r="E990" s="99" t="s">
        <v>36</v>
      </c>
      <c r="F990" s="154">
        <v>548</v>
      </c>
      <c r="G990" s="155"/>
      <c r="H990" s="123" t="s">
        <v>36</v>
      </c>
      <c r="I990" s="130"/>
      <c r="J990" s="130"/>
      <c r="K990" s="124"/>
    </row>
    <row r="991" spans="1:11" x14ac:dyDescent="0.25">
      <c r="A991" s="123" t="s">
        <v>36</v>
      </c>
      <c r="B991" s="124"/>
      <c r="C991" s="123" t="s">
        <v>407</v>
      </c>
      <c r="D991" s="124"/>
      <c r="E991" s="99" t="s">
        <v>36</v>
      </c>
      <c r="F991" s="154">
        <v>29</v>
      </c>
      <c r="G991" s="155"/>
      <c r="H991" s="123" t="s">
        <v>36</v>
      </c>
      <c r="I991" s="130"/>
      <c r="J991" s="130"/>
      <c r="K991" s="124"/>
    </row>
    <row r="992" spans="1:11" x14ac:dyDescent="0.25">
      <c r="A992" s="123" t="s">
        <v>36</v>
      </c>
      <c r="B992" s="124"/>
      <c r="C992" s="123" t="s">
        <v>408</v>
      </c>
      <c r="D992" s="124"/>
      <c r="E992" s="99" t="s">
        <v>36</v>
      </c>
      <c r="F992" s="154">
        <v>29</v>
      </c>
      <c r="G992" s="155"/>
      <c r="H992" s="123" t="s">
        <v>36</v>
      </c>
      <c r="I992" s="130"/>
      <c r="J992" s="130"/>
      <c r="K992" s="124"/>
    </row>
    <row r="993" spans="1:11" x14ac:dyDescent="0.25">
      <c r="A993" s="123" t="s">
        <v>36</v>
      </c>
      <c r="B993" s="124"/>
      <c r="C993" s="123" t="s">
        <v>409</v>
      </c>
      <c r="D993" s="124"/>
      <c r="E993" s="99" t="s">
        <v>36</v>
      </c>
      <c r="F993" s="154">
        <v>149</v>
      </c>
      <c r="G993" s="155"/>
      <c r="H993" s="123" t="s">
        <v>36</v>
      </c>
      <c r="I993" s="130"/>
      <c r="J993" s="130"/>
      <c r="K993" s="124"/>
    </row>
    <row r="994" spans="1:11" x14ac:dyDescent="0.25">
      <c r="A994" s="123" t="s">
        <v>36</v>
      </c>
      <c r="B994" s="124"/>
      <c r="C994" s="123" t="s">
        <v>410</v>
      </c>
      <c r="D994" s="124"/>
      <c r="E994" s="99" t="s">
        <v>36</v>
      </c>
      <c r="F994" s="154">
        <v>370</v>
      </c>
      <c r="G994" s="160"/>
      <c r="H994" s="123" t="s">
        <v>36</v>
      </c>
      <c r="I994" s="130"/>
      <c r="J994" s="130"/>
      <c r="K994" s="124"/>
    </row>
    <row r="995" spans="1:11" x14ac:dyDescent="0.25">
      <c r="A995" s="123" t="s">
        <v>36</v>
      </c>
      <c r="B995" s="124"/>
      <c r="C995" s="123" t="s">
        <v>411</v>
      </c>
      <c r="D995" s="124"/>
      <c r="E995" s="99" t="s">
        <v>36</v>
      </c>
      <c r="F995" s="154">
        <v>105</v>
      </c>
      <c r="G995" s="160"/>
      <c r="H995" s="123" t="s">
        <v>36</v>
      </c>
      <c r="I995" s="130"/>
      <c r="J995" s="130"/>
      <c r="K995" s="124"/>
    </row>
    <row r="996" spans="1:11" x14ac:dyDescent="0.25">
      <c r="A996" s="123" t="s">
        <v>36</v>
      </c>
      <c r="B996" s="124"/>
      <c r="C996" s="123" t="s">
        <v>412</v>
      </c>
      <c r="D996" s="124"/>
      <c r="E996" s="99" t="s">
        <v>36</v>
      </c>
      <c r="F996" s="154">
        <v>246</v>
      </c>
      <c r="G996" s="160"/>
      <c r="H996" s="123" t="s">
        <v>36</v>
      </c>
      <c r="I996" s="130"/>
      <c r="J996" s="130"/>
      <c r="K996" s="124"/>
    </row>
    <row r="997" spans="1:11" x14ac:dyDescent="0.25">
      <c r="A997" s="123" t="s">
        <v>36</v>
      </c>
      <c r="B997" s="124"/>
      <c r="C997" s="123" t="s">
        <v>413</v>
      </c>
      <c r="D997" s="124"/>
      <c r="E997" s="99" t="s">
        <v>36</v>
      </c>
      <c r="F997" s="154">
        <v>122</v>
      </c>
      <c r="G997" s="160"/>
      <c r="H997" s="123" t="s">
        <v>36</v>
      </c>
      <c r="I997" s="130"/>
      <c r="J997" s="130"/>
      <c r="K997" s="124"/>
    </row>
    <row r="998" spans="1:11" x14ac:dyDescent="0.25">
      <c r="A998" s="123" t="s">
        <v>36</v>
      </c>
      <c r="B998" s="124"/>
      <c r="C998" s="123" t="s">
        <v>414</v>
      </c>
      <c r="D998" s="124"/>
      <c r="E998" s="99" t="s">
        <v>36</v>
      </c>
      <c r="F998" s="154">
        <v>916</v>
      </c>
      <c r="G998" s="160"/>
      <c r="H998" s="123" t="s">
        <v>36</v>
      </c>
      <c r="I998" s="130"/>
      <c r="J998" s="130"/>
      <c r="K998" s="124"/>
    </row>
    <row r="999" spans="1:11" x14ac:dyDescent="0.25">
      <c r="A999" s="123" t="s">
        <v>36</v>
      </c>
      <c r="B999" s="124"/>
      <c r="C999" s="123" t="s">
        <v>415</v>
      </c>
      <c r="D999" s="124"/>
      <c r="E999" s="99" t="s">
        <v>416</v>
      </c>
      <c r="F999" s="154">
        <v>165</v>
      </c>
      <c r="G999" s="160"/>
      <c r="H999" s="123" t="s">
        <v>36</v>
      </c>
      <c r="I999" s="130"/>
      <c r="J999" s="130"/>
      <c r="K999" s="124"/>
    </row>
    <row r="1000" spans="1:11" x14ac:dyDescent="0.25">
      <c r="A1000" s="123" t="s">
        <v>36</v>
      </c>
      <c r="B1000" s="124"/>
      <c r="C1000" s="123" t="s">
        <v>417</v>
      </c>
      <c r="D1000" s="124"/>
      <c r="E1000" s="99" t="s">
        <v>36</v>
      </c>
      <c r="F1000" s="154">
        <v>1081</v>
      </c>
      <c r="G1000" s="155"/>
      <c r="H1000" s="123" t="s">
        <v>36</v>
      </c>
      <c r="I1000" s="130"/>
      <c r="J1000" s="130"/>
      <c r="K1000" s="124"/>
    </row>
    <row r="1001" spans="1:11" x14ac:dyDescent="0.25">
      <c r="A1001" s="156" t="s">
        <v>420</v>
      </c>
      <c r="B1001" s="157"/>
      <c r="C1001" s="157"/>
      <c r="D1001" s="157"/>
      <c r="E1001" s="157"/>
      <c r="F1001" s="157"/>
      <c r="G1001" s="157"/>
      <c r="H1001" s="157"/>
      <c r="I1001" s="157"/>
      <c r="J1001" s="157"/>
      <c r="K1001" s="157"/>
    </row>
    <row r="1002" spans="1:11" x14ac:dyDescent="0.25">
      <c r="A1002" s="145" t="s">
        <v>328</v>
      </c>
      <c r="B1002" s="147" t="s">
        <v>262</v>
      </c>
      <c r="C1002" s="147" t="s">
        <v>263</v>
      </c>
      <c r="D1002" s="94">
        <v>1</v>
      </c>
      <c r="E1002" s="94">
        <v>1081.68</v>
      </c>
      <c r="F1002" s="94">
        <v>816.57</v>
      </c>
      <c r="G1002" s="149">
        <v>1082</v>
      </c>
      <c r="H1002" s="149">
        <v>265</v>
      </c>
      <c r="I1002" s="94">
        <v>817</v>
      </c>
      <c r="J1002" s="149">
        <v>0.93</v>
      </c>
      <c r="K1002" s="149">
        <v>0.93</v>
      </c>
    </row>
    <row r="1003" spans="1:11" ht="78.599999999999994" customHeight="1" x14ac:dyDescent="0.25">
      <c r="A1003" s="146"/>
      <c r="B1003" s="148"/>
      <c r="C1003" s="148"/>
      <c r="D1003" s="95" t="s">
        <v>264</v>
      </c>
      <c r="E1003" s="94">
        <v>265.11</v>
      </c>
      <c r="F1003" s="94">
        <v>199.45</v>
      </c>
      <c r="G1003" s="161"/>
      <c r="H1003" s="161"/>
      <c r="I1003" s="94">
        <v>199</v>
      </c>
      <c r="J1003" s="161"/>
      <c r="K1003" s="161"/>
    </row>
    <row r="1004" spans="1:11" x14ac:dyDescent="0.25">
      <c r="A1004" s="131" t="s">
        <v>448</v>
      </c>
      <c r="B1004" s="132"/>
      <c r="C1004" s="132"/>
      <c r="D1004" s="132"/>
      <c r="E1004" s="132"/>
      <c r="F1004" s="133">
        <v>1082</v>
      </c>
      <c r="G1004" s="134"/>
      <c r="H1004" s="108">
        <v>265</v>
      </c>
      <c r="I1004" s="108">
        <v>817</v>
      </c>
      <c r="J1004" s="97" t="s">
        <v>36</v>
      </c>
      <c r="K1004" s="108">
        <v>0.93</v>
      </c>
    </row>
    <row r="1005" spans="1:11" x14ac:dyDescent="0.25">
      <c r="A1005" s="135" t="s">
        <v>36</v>
      </c>
      <c r="B1005" s="136"/>
      <c r="C1005" s="136"/>
      <c r="D1005" s="136"/>
      <c r="E1005" s="136"/>
      <c r="F1005" s="136"/>
      <c r="G1005" s="136"/>
      <c r="H1005" s="136"/>
      <c r="I1005" s="98">
        <v>199</v>
      </c>
      <c r="J1005" s="135" t="s">
        <v>36</v>
      </c>
      <c r="K1005" s="136"/>
    </row>
    <row r="1007" spans="1:11" x14ac:dyDescent="0.25">
      <c r="A1007" s="123" t="s">
        <v>36</v>
      </c>
      <c r="B1007" s="124"/>
      <c r="C1007" s="123" t="s">
        <v>406</v>
      </c>
      <c r="D1007" s="124"/>
      <c r="E1007" s="99" t="s">
        <v>36</v>
      </c>
      <c r="F1007" s="154">
        <v>1082</v>
      </c>
      <c r="G1007" s="155"/>
      <c r="H1007" s="123" t="s">
        <v>36</v>
      </c>
      <c r="I1007" s="130"/>
      <c r="J1007" s="130"/>
      <c r="K1007" s="124"/>
    </row>
    <row r="1008" spans="1:11" x14ac:dyDescent="0.25">
      <c r="A1008" s="123" t="s">
        <v>36</v>
      </c>
      <c r="B1008" s="124"/>
      <c r="C1008" s="123" t="s">
        <v>409</v>
      </c>
      <c r="D1008" s="124"/>
      <c r="E1008" s="99" t="s">
        <v>36</v>
      </c>
      <c r="F1008" s="154">
        <v>265</v>
      </c>
      <c r="G1008" s="155"/>
      <c r="H1008" s="123" t="s">
        <v>36</v>
      </c>
      <c r="I1008" s="130"/>
      <c r="J1008" s="130"/>
      <c r="K1008" s="124"/>
    </row>
    <row r="1009" spans="1:11" x14ac:dyDescent="0.25">
      <c r="A1009" s="123" t="s">
        <v>36</v>
      </c>
      <c r="B1009" s="124"/>
      <c r="C1009" s="123" t="s">
        <v>410</v>
      </c>
      <c r="D1009" s="124"/>
      <c r="E1009" s="99" t="s">
        <v>36</v>
      </c>
      <c r="F1009" s="154">
        <v>817</v>
      </c>
      <c r="G1009" s="160"/>
      <c r="H1009" s="123" t="s">
        <v>36</v>
      </c>
      <c r="I1009" s="130"/>
      <c r="J1009" s="130"/>
      <c r="K1009" s="124"/>
    </row>
    <row r="1010" spans="1:11" x14ac:dyDescent="0.25">
      <c r="A1010" s="123" t="s">
        <v>36</v>
      </c>
      <c r="B1010" s="124"/>
      <c r="C1010" s="123" t="s">
        <v>411</v>
      </c>
      <c r="D1010" s="124"/>
      <c r="E1010" s="99" t="s">
        <v>36</v>
      </c>
      <c r="F1010" s="154">
        <v>199</v>
      </c>
      <c r="G1010" s="160"/>
      <c r="H1010" s="123" t="s">
        <v>36</v>
      </c>
      <c r="I1010" s="130"/>
      <c r="J1010" s="130"/>
      <c r="K1010" s="124"/>
    </row>
    <row r="1011" spans="1:11" x14ac:dyDescent="0.25">
      <c r="A1011" s="123" t="s">
        <v>36</v>
      </c>
      <c r="B1011" s="124"/>
      <c r="C1011" s="123" t="s">
        <v>412</v>
      </c>
      <c r="D1011" s="124"/>
      <c r="E1011" s="99" t="s">
        <v>36</v>
      </c>
      <c r="F1011" s="154">
        <v>496</v>
      </c>
      <c r="G1011" s="160"/>
      <c r="H1011" s="123" t="s">
        <v>36</v>
      </c>
      <c r="I1011" s="130"/>
      <c r="J1011" s="130"/>
      <c r="K1011" s="124"/>
    </row>
    <row r="1012" spans="1:11" x14ac:dyDescent="0.25">
      <c r="A1012" s="123" t="s">
        <v>36</v>
      </c>
      <c r="B1012" s="124"/>
      <c r="C1012" s="123" t="s">
        <v>413</v>
      </c>
      <c r="D1012" s="124"/>
      <c r="E1012" s="99" t="s">
        <v>36</v>
      </c>
      <c r="F1012" s="154">
        <v>190</v>
      </c>
      <c r="G1012" s="160"/>
      <c r="H1012" s="123" t="s">
        <v>36</v>
      </c>
      <c r="I1012" s="130"/>
      <c r="J1012" s="130"/>
      <c r="K1012" s="124"/>
    </row>
    <row r="1013" spans="1:11" x14ac:dyDescent="0.25">
      <c r="A1013" s="123" t="s">
        <v>36</v>
      </c>
      <c r="B1013" s="124"/>
      <c r="C1013" s="123" t="s">
        <v>414</v>
      </c>
      <c r="D1013" s="124"/>
      <c r="E1013" s="99" t="s">
        <v>36</v>
      </c>
      <c r="F1013" s="154">
        <v>1768</v>
      </c>
      <c r="G1013" s="160"/>
      <c r="H1013" s="123" t="s">
        <v>36</v>
      </c>
      <c r="I1013" s="130"/>
      <c r="J1013" s="130"/>
      <c r="K1013" s="124"/>
    </row>
    <row r="1014" spans="1:11" x14ac:dyDescent="0.25">
      <c r="A1014" s="123" t="s">
        <v>36</v>
      </c>
      <c r="B1014" s="124"/>
      <c r="C1014" s="123" t="s">
        <v>415</v>
      </c>
      <c r="D1014" s="124"/>
      <c r="E1014" s="99" t="s">
        <v>416</v>
      </c>
      <c r="F1014" s="154">
        <v>318</v>
      </c>
      <c r="G1014" s="160"/>
      <c r="H1014" s="123" t="s">
        <v>36</v>
      </c>
      <c r="I1014" s="130"/>
      <c r="J1014" s="130"/>
      <c r="K1014" s="124"/>
    </row>
    <row r="1015" spans="1:11" x14ac:dyDescent="0.25">
      <c r="A1015" s="123" t="s">
        <v>36</v>
      </c>
      <c r="B1015" s="124"/>
      <c r="C1015" s="123" t="s">
        <v>417</v>
      </c>
      <c r="D1015" s="124"/>
      <c r="E1015" s="99" t="s">
        <v>36</v>
      </c>
      <c r="F1015" s="154">
        <v>2086</v>
      </c>
      <c r="G1015" s="155"/>
      <c r="H1015" s="123" t="s">
        <v>36</v>
      </c>
      <c r="I1015" s="130"/>
      <c r="J1015" s="130"/>
      <c r="K1015" s="124"/>
    </row>
    <row r="1016" spans="1:11" x14ac:dyDescent="0.25">
      <c r="A1016" s="156" t="s">
        <v>328</v>
      </c>
      <c r="B1016" s="157"/>
      <c r="C1016" s="157"/>
      <c r="D1016" s="157"/>
      <c r="E1016" s="157"/>
      <c r="F1016" s="157"/>
      <c r="G1016" s="157"/>
      <c r="H1016" s="157"/>
      <c r="I1016" s="157"/>
      <c r="J1016" s="157"/>
      <c r="K1016" s="157"/>
    </row>
    <row r="1017" spans="1:11" x14ac:dyDescent="0.25">
      <c r="A1017" s="145" t="s">
        <v>331</v>
      </c>
      <c r="B1017" s="147" t="s">
        <v>265</v>
      </c>
      <c r="C1017" s="147" t="s">
        <v>266</v>
      </c>
      <c r="D1017" s="94">
        <v>1</v>
      </c>
      <c r="E1017" s="94">
        <v>2191.33</v>
      </c>
      <c r="F1017" s="94">
        <v>1834.11</v>
      </c>
      <c r="G1017" s="149">
        <v>2191</v>
      </c>
      <c r="H1017" s="149">
        <v>357</v>
      </c>
      <c r="I1017" s="94">
        <v>1834</v>
      </c>
      <c r="J1017" s="149">
        <v>1.18</v>
      </c>
      <c r="K1017" s="149">
        <v>1.18</v>
      </c>
    </row>
    <row r="1018" spans="1:11" ht="79.8" customHeight="1" x14ac:dyDescent="0.25">
      <c r="A1018" s="146"/>
      <c r="B1018" s="148"/>
      <c r="C1018" s="148"/>
      <c r="D1018" s="95" t="s">
        <v>267</v>
      </c>
      <c r="E1018" s="94">
        <v>357.22</v>
      </c>
      <c r="F1018" s="94">
        <v>485.01</v>
      </c>
      <c r="G1018" s="161"/>
      <c r="H1018" s="161"/>
      <c r="I1018" s="94">
        <v>485</v>
      </c>
      <c r="J1018" s="161"/>
      <c r="K1018" s="161"/>
    </row>
    <row r="1019" spans="1:11" x14ac:dyDescent="0.25">
      <c r="A1019" s="131" t="s">
        <v>449</v>
      </c>
      <c r="B1019" s="132"/>
      <c r="C1019" s="132"/>
      <c r="D1019" s="132"/>
      <c r="E1019" s="132"/>
      <c r="F1019" s="133">
        <v>2191</v>
      </c>
      <c r="G1019" s="134"/>
      <c r="H1019" s="108">
        <v>357</v>
      </c>
      <c r="I1019" s="108">
        <v>1834</v>
      </c>
      <c r="J1019" s="97" t="s">
        <v>36</v>
      </c>
      <c r="K1019" s="108">
        <v>1.18</v>
      </c>
    </row>
    <row r="1020" spans="1:11" x14ac:dyDescent="0.25">
      <c r="A1020" s="135" t="s">
        <v>36</v>
      </c>
      <c r="B1020" s="136"/>
      <c r="C1020" s="136"/>
      <c r="D1020" s="136"/>
      <c r="E1020" s="136"/>
      <c r="F1020" s="136"/>
      <c r="G1020" s="136"/>
      <c r="H1020" s="136"/>
      <c r="I1020" s="98">
        <v>485</v>
      </c>
      <c r="J1020" s="135" t="s">
        <v>36</v>
      </c>
      <c r="K1020" s="136"/>
    </row>
    <row r="1022" spans="1:11" x14ac:dyDescent="0.25">
      <c r="A1022" s="123" t="s">
        <v>36</v>
      </c>
      <c r="B1022" s="124"/>
      <c r="C1022" s="123" t="s">
        <v>406</v>
      </c>
      <c r="D1022" s="124"/>
      <c r="E1022" s="99" t="s">
        <v>36</v>
      </c>
      <c r="F1022" s="154">
        <v>2191</v>
      </c>
      <c r="G1022" s="155"/>
      <c r="H1022" s="123" t="s">
        <v>36</v>
      </c>
      <c r="I1022" s="130"/>
      <c r="J1022" s="130"/>
      <c r="K1022" s="124"/>
    </row>
    <row r="1023" spans="1:11" x14ac:dyDescent="0.25">
      <c r="A1023" s="123" t="s">
        <v>36</v>
      </c>
      <c r="B1023" s="124"/>
      <c r="C1023" s="123" t="s">
        <v>409</v>
      </c>
      <c r="D1023" s="124"/>
      <c r="E1023" s="99" t="s">
        <v>36</v>
      </c>
      <c r="F1023" s="154">
        <v>357</v>
      </c>
      <c r="G1023" s="155"/>
      <c r="H1023" s="123" t="s">
        <v>36</v>
      </c>
      <c r="I1023" s="130"/>
      <c r="J1023" s="130"/>
      <c r="K1023" s="124"/>
    </row>
    <row r="1024" spans="1:11" x14ac:dyDescent="0.25">
      <c r="A1024" s="123" t="s">
        <v>36</v>
      </c>
      <c r="B1024" s="124"/>
      <c r="C1024" s="123" t="s">
        <v>410</v>
      </c>
      <c r="D1024" s="124"/>
      <c r="E1024" s="99" t="s">
        <v>36</v>
      </c>
      <c r="F1024" s="154">
        <v>1834</v>
      </c>
      <c r="G1024" s="155"/>
      <c r="H1024" s="123" t="s">
        <v>36</v>
      </c>
      <c r="I1024" s="130"/>
      <c r="J1024" s="130"/>
      <c r="K1024" s="124"/>
    </row>
    <row r="1025" spans="1:11" x14ac:dyDescent="0.25">
      <c r="A1025" s="123" t="s">
        <v>36</v>
      </c>
      <c r="B1025" s="124"/>
      <c r="C1025" s="123" t="s">
        <v>411</v>
      </c>
      <c r="D1025" s="124"/>
      <c r="E1025" s="99" t="s">
        <v>36</v>
      </c>
      <c r="F1025" s="154">
        <v>485</v>
      </c>
      <c r="G1025" s="160"/>
      <c r="H1025" s="123" t="s">
        <v>36</v>
      </c>
      <c r="I1025" s="130"/>
      <c r="J1025" s="130"/>
      <c r="K1025" s="124"/>
    </row>
    <row r="1026" spans="1:11" x14ac:dyDescent="0.25">
      <c r="A1026" s="123" t="s">
        <v>36</v>
      </c>
      <c r="B1026" s="124"/>
      <c r="C1026" s="123" t="s">
        <v>412</v>
      </c>
      <c r="D1026" s="124"/>
      <c r="E1026" s="99" t="s">
        <v>36</v>
      </c>
      <c r="F1026" s="154">
        <v>901</v>
      </c>
      <c r="G1026" s="160"/>
      <c r="H1026" s="123" t="s">
        <v>36</v>
      </c>
      <c r="I1026" s="130"/>
      <c r="J1026" s="130"/>
      <c r="K1026" s="124"/>
    </row>
    <row r="1027" spans="1:11" x14ac:dyDescent="0.25">
      <c r="A1027" s="123" t="s">
        <v>36</v>
      </c>
      <c r="B1027" s="124"/>
      <c r="C1027" s="123" t="s">
        <v>413</v>
      </c>
      <c r="D1027" s="124"/>
      <c r="E1027" s="99" t="s">
        <v>36</v>
      </c>
      <c r="F1027" s="154">
        <v>345</v>
      </c>
      <c r="G1027" s="160"/>
      <c r="H1027" s="123" t="s">
        <v>36</v>
      </c>
      <c r="I1027" s="130"/>
      <c r="J1027" s="130"/>
      <c r="K1027" s="124"/>
    </row>
    <row r="1028" spans="1:11" x14ac:dyDescent="0.25">
      <c r="A1028" s="123" t="s">
        <v>36</v>
      </c>
      <c r="B1028" s="124"/>
      <c r="C1028" s="123" t="s">
        <v>414</v>
      </c>
      <c r="D1028" s="124"/>
      <c r="E1028" s="99" t="s">
        <v>36</v>
      </c>
      <c r="F1028" s="154">
        <v>3437</v>
      </c>
      <c r="G1028" s="160"/>
      <c r="H1028" s="123" t="s">
        <v>36</v>
      </c>
      <c r="I1028" s="130"/>
      <c r="J1028" s="130"/>
      <c r="K1028" s="124"/>
    </row>
    <row r="1029" spans="1:11" x14ac:dyDescent="0.25">
      <c r="A1029" s="123" t="s">
        <v>36</v>
      </c>
      <c r="B1029" s="124"/>
      <c r="C1029" s="123" t="s">
        <v>415</v>
      </c>
      <c r="D1029" s="124"/>
      <c r="E1029" s="99" t="s">
        <v>416</v>
      </c>
      <c r="F1029" s="154">
        <v>619</v>
      </c>
      <c r="G1029" s="160"/>
      <c r="H1029" s="123" t="s">
        <v>36</v>
      </c>
      <c r="I1029" s="130"/>
      <c r="J1029" s="130"/>
      <c r="K1029" s="124"/>
    </row>
    <row r="1030" spans="1:11" x14ac:dyDescent="0.25">
      <c r="A1030" s="123" t="s">
        <v>36</v>
      </c>
      <c r="B1030" s="124"/>
      <c r="C1030" s="123" t="s">
        <v>417</v>
      </c>
      <c r="D1030" s="124"/>
      <c r="E1030" s="99" t="s">
        <v>36</v>
      </c>
      <c r="F1030" s="154">
        <v>4056</v>
      </c>
      <c r="G1030" s="160"/>
      <c r="H1030" s="123" t="s">
        <v>36</v>
      </c>
      <c r="I1030" s="130"/>
      <c r="J1030" s="130"/>
      <c r="K1030" s="124"/>
    </row>
    <row r="1031" spans="1:11" x14ac:dyDescent="0.25">
      <c r="A1031" s="156" t="s">
        <v>331</v>
      </c>
      <c r="B1031" s="156"/>
      <c r="C1031" s="156"/>
      <c r="D1031" s="156"/>
      <c r="E1031" s="156"/>
      <c r="F1031" s="156"/>
      <c r="G1031" s="156"/>
      <c r="H1031" s="156"/>
      <c r="I1031" s="156"/>
      <c r="J1031" s="156"/>
      <c r="K1031" s="156"/>
    </row>
    <row r="1032" spans="1:11" x14ac:dyDescent="0.25">
      <c r="A1032" s="145" t="s">
        <v>334</v>
      </c>
      <c r="B1032" s="147" t="s">
        <v>268</v>
      </c>
      <c r="C1032" s="147" t="s">
        <v>468</v>
      </c>
      <c r="D1032" s="94">
        <v>0.33200000000000002</v>
      </c>
      <c r="E1032" s="94">
        <v>95017.91</v>
      </c>
      <c r="F1032" s="94">
        <v>18362.03</v>
      </c>
      <c r="G1032" s="149">
        <v>31546</v>
      </c>
      <c r="H1032" s="149">
        <v>3404</v>
      </c>
      <c r="I1032" s="94">
        <v>6096</v>
      </c>
      <c r="J1032" s="149">
        <v>33.49</v>
      </c>
      <c r="K1032" s="149">
        <v>11.12</v>
      </c>
    </row>
    <row r="1033" spans="1:11" ht="102" customHeight="1" x14ac:dyDescent="0.25">
      <c r="A1033" s="165"/>
      <c r="B1033" s="166"/>
      <c r="C1033" s="166"/>
      <c r="D1033" s="95" t="s">
        <v>269</v>
      </c>
      <c r="E1033" s="94">
        <v>10252.030000000001</v>
      </c>
      <c r="F1033" s="94">
        <v>3910.48</v>
      </c>
      <c r="G1033" s="167"/>
      <c r="H1033" s="167"/>
      <c r="I1033" s="94">
        <v>1298</v>
      </c>
      <c r="J1033" s="167"/>
      <c r="K1033" s="167"/>
    </row>
    <row r="1034" spans="1:11" x14ac:dyDescent="0.25">
      <c r="A1034" s="145" t="s">
        <v>336</v>
      </c>
      <c r="B1034" s="147" t="s">
        <v>270</v>
      </c>
      <c r="C1034" s="147" t="s">
        <v>271</v>
      </c>
      <c r="D1034" s="94">
        <v>-0.34195999999999999</v>
      </c>
      <c r="E1034" s="94">
        <v>64456.57</v>
      </c>
      <c r="F1034" s="100"/>
      <c r="G1034" s="149">
        <v>-22042</v>
      </c>
      <c r="H1034" s="151"/>
      <c r="I1034" s="100"/>
      <c r="J1034" s="151"/>
      <c r="K1034" s="151"/>
    </row>
    <row r="1035" spans="1:11" x14ac:dyDescent="0.25">
      <c r="A1035" s="165"/>
      <c r="B1035" s="166"/>
      <c r="C1035" s="166"/>
      <c r="D1035" s="95" t="s">
        <v>57</v>
      </c>
      <c r="E1035" s="100"/>
      <c r="F1035" s="100"/>
      <c r="G1035" s="167"/>
      <c r="H1035" s="152"/>
      <c r="I1035" s="100"/>
      <c r="J1035" s="152"/>
      <c r="K1035" s="152"/>
    </row>
    <row r="1036" spans="1:11" x14ac:dyDescent="0.25">
      <c r="A1036" s="145" t="s">
        <v>421</v>
      </c>
      <c r="B1036" s="147" t="s">
        <v>272</v>
      </c>
      <c r="C1036" s="147" t="s">
        <v>273</v>
      </c>
      <c r="D1036" s="94">
        <v>1</v>
      </c>
      <c r="E1036" s="94">
        <v>47299.44</v>
      </c>
      <c r="F1036" s="100"/>
      <c r="G1036" s="149">
        <v>47299</v>
      </c>
      <c r="H1036" s="151"/>
      <c r="I1036" s="100"/>
      <c r="J1036" s="151"/>
      <c r="K1036" s="151"/>
    </row>
    <row r="1037" spans="1:11" x14ac:dyDescent="0.25">
      <c r="A1037" s="165"/>
      <c r="B1037" s="166"/>
      <c r="C1037" s="166"/>
      <c r="D1037" s="95" t="s">
        <v>55</v>
      </c>
      <c r="E1037" s="100"/>
      <c r="F1037" s="100"/>
      <c r="G1037" s="167"/>
      <c r="H1037" s="152"/>
      <c r="I1037" s="100"/>
      <c r="J1037" s="152"/>
      <c r="K1037" s="152"/>
    </row>
    <row r="1038" spans="1:11" x14ac:dyDescent="0.25">
      <c r="A1038" s="131" t="s">
        <v>450</v>
      </c>
      <c r="B1038" s="131"/>
      <c r="C1038" s="131"/>
      <c r="D1038" s="131"/>
      <c r="E1038" s="131"/>
      <c r="F1038" s="133">
        <v>56803</v>
      </c>
      <c r="G1038" s="133"/>
      <c r="H1038" s="108">
        <v>3404</v>
      </c>
      <c r="I1038" s="108">
        <v>6096</v>
      </c>
      <c r="J1038" s="97" t="s">
        <v>36</v>
      </c>
      <c r="K1038" s="108">
        <v>11.12</v>
      </c>
    </row>
    <row r="1039" spans="1:11" x14ac:dyDescent="0.25">
      <c r="A1039" s="135" t="s">
        <v>36</v>
      </c>
      <c r="B1039" s="135"/>
      <c r="C1039" s="135"/>
      <c r="D1039" s="135"/>
      <c r="E1039" s="135"/>
      <c r="F1039" s="135"/>
      <c r="G1039" s="135"/>
      <c r="H1039" s="168"/>
      <c r="I1039" s="98">
        <v>1298</v>
      </c>
      <c r="J1039" s="169" t="s">
        <v>36</v>
      </c>
      <c r="K1039" s="135"/>
    </row>
    <row r="1041" spans="1:11" x14ac:dyDescent="0.25">
      <c r="A1041" s="123" t="s">
        <v>36</v>
      </c>
      <c r="B1041" s="162"/>
      <c r="C1041" s="123" t="s">
        <v>406</v>
      </c>
      <c r="D1041" s="162"/>
      <c r="E1041" s="99" t="s">
        <v>36</v>
      </c>
      <c r="F1041" s="154">
        <v>56803</v>
      </c>
      <c r="G1041" s="163"/>
      <c r="H1041" s="123" t="s">
        <v>36</v>
      </c>
      <c r="I1041" s="164"/>
      <c r="J1041" s="164"/>
      <c r="K1041" s="162"/>
    </row>
    <row r="1042" spans="1:11" x14ac:dyDescent="0.25">
      <c r="A1042" s="123" t="s">
        <v>36</v>
      </c>
      <c r="B1042" s="162"/>
      <c r="C1042" s="123" t="s">
        <v>407</v>
      </c>
      <c r="D1042" s="162"/>
      <c r="E1042" s="99" t="s">
        <v>36</v>
      </c>
      <c r="F1042" s="154">
        <v>47303</v>
      </c>
      <c r="G1042" s="163"/>
      <c r="H1042" s="123" t="s">
        <v>36</v>
      </c>
      <c r="I1042" s="164"/>
      <c r="J1042" s="164"/>
      <c r="K1042" s="162"/>
    </row>
    <row r="1043" spans="1:11" x14ac:dyDescent="0.25">
      <c r="A1043" s="123" t="s">
        <v>36</v>
      </c>
      <c r="B1043" s="162"/>
      <c r="C1043" s="123" t="s">
        <v>408</v>
      </c>
      <c r="D1043" s="162"/>
      <c r="E1043" s="99" t="s">
        <v>36</v>
      </c>
      <c r="F1043" s="154">
        <v>22046</v>
      </c>
      <c r="G1043" s="163"/>
      <c r="H1043" s="123" t="s">
        <v>36</v>
      </c>
      <c r="I1043" s="164"/>
      <c r="J1043" s="164"/>
      <c r="K1043" s="162"/>
    </row>
    <row r="1044" spans="1:11" x14ac:dyDescent="0.25">
      <c r="A1044" s="123" t="s">
        <v>36</v>
      </c>
      <c r="B1044" s="162"/>
      <c r="C1044" s="123" t="s">
        <v>419</v>
      </c>
      <c r="D1044" s="162"/>
      <c r="E1044" s="99" t="s">
        <v>36</v>
      </c>
      <c r="F1044" s="154">
        <v>25257</v>
      </c>
      <c r="G1044" s="163"/>
      <c r="H1044" s="123" t="s">
        <v>36</v>
      </c>
      <c r="I1044" s="164"/>
      <c r="J1044" s="164"/>
      <c r="K1044" s="162"/>
    </row>
    <row r="1045" spans="1:11" x14ac:dyDescent="0.25">
      <c r="A1045" s="123" t="s">
        <v>36</v>
      </c>
      <c r="B1045" s="162"/>
      <c r="C1045" s="123" t="s">
        <v>409</v>
      </c>
      <c r="D1045" s="162"/>
      <c r="E1045" s="99" t="s">
        <v>36</v>
      </c>
      <c r="F1045" s="154">
        <v>3404</v>
      </c>
      <c r="G1045" s="163"/>
      <c r="H1045" s="123" t="s">
        <v>36</v>
      </c>
      <c r="I1045" s="164"/>
      <c r="J1045" s="164"/>
      <c r="K1045" s="162"/>
    </row>
    <row r="1046" spans="1:11" x14ac:dyDescent="0.25">
      <c r="A1046" s="123" t="s">
        <v>36</v>
      </c>
      <c r="B1046" s="162"/>
      <c r="C1046" s="123" t="s">
        <v>410</v>
      </c>
      <c r="D1046" s="162"/>
      <c r="E1046" s="99" t="s">
        <v>36</v>
      </c>
      <c r="F1046" s="154">
        <v>6096</v>
      </c>
      <c r="G1046" s="163"/>
      <c r="H1046" s="123" t="s">
        <v>36</v>
      </c>
      <c r="I1046" s="164"/>
      <c r="J1046" s="164"/>
      <c r="K1046" s="162"/>
    </row>
    <row r="1047" spans="1:11" x14ac:dyDescent="0.25">
      <c r="A1047" s="123" t="s">
        <v>36</v>
      </c>
      <c r="B1047" s="162"/>
      <c r="C1047" s="123" t="s">
        <v>411</v>
      </c>
      <c r="D1047" s="162"/>
      <c r="E1047" s="99" t="s">
        <v>36</v>
      </c>
      <c r="F1047" s="154">
        <v>1298</v>
      </c>
      <c r="G1047" s="163"/>
      <c r="H1047" s="123" t="s">
        <v>36</v>
      </c>
      <c r="I1047" s="164"/>
      <c r="J1047" s="164"/>
      <c r="K1047" s="162"/>
    </row>
    <row r="1048" spans="1:11" x14ac:dyDescent="0.25">
      <c r="A1048" s="123" t="s">
        <v>36</v>
      </c>
      <c r="B1048" s="162"/>
      <c r="C1048" s="123" t="s">
        <v>412</v>
      </c>
      <c r="D1048" s="162"/>
      <c r="E1048" s="99" t="s">
        <v>36</v>
      </c>
      <c r="F1048" s="154">
        <v>5031</v>
      </c>
      <c r="G1048" s="163"/>
      <c r="H1048" s="123" t="s">
        <v>36</v>
      </c>
      <c r="I1048" s="164"/>
      <c r="J1048" s="164"/>
      <c r="K1048" s="162"/>
    </row>
    <row r="1049" spans="1:11" x14ac:dyDescent="0.25">
      <c r="A1049" s="123" t="s">
        <v>36</v>
      </c>
      <c r="B1049" s="162"/>
      <c r="C1049" s="123" t="s">
        <v>413</v>
      </c>
      <c r="D1049" s="162"/>
      <c r="E1049" s="99" t="s">
        <v>36</v>
      </c>
      <c r="F1049" s="154">
        <v>1928</v>
      </c>
      <c r="G1049" s="163"/>
      <c r="H1049" s="123" t="s">
        <v>36</v>
      </c>
      <c r="I1049" s="164"/>
      <c r="J1049" s="164"/>
      <c r="K1049" s="162"/>
    </row>
    <row r="1050" spans="1:11" x14ac:dyDescent="0.25">
      <c r="A1050" s="123" t="s">
        <v>36</v>
      </c>
      <c r="B1050" s="162"/>
      <c r="C1050" s="123" t="s">
        <v>414</v>
      </c>
      <c r="D1050" s="162"/>
      <c r="E1050" s="99" t="s">
        <v>36</v>
      </c>
      <c r="F1050" s="154">
        <v>63762</v>
      </c>
      <c r="G1050" s="163"/>
      <c r="H1050" s="123" t="s">
        <v>36</v>
      </c>
      <c r="I1050" s="164"/>
      <c r="J1050" s="164"/>
      <c r="K1050" s="162"/>
    </row>
    <row r="1051" spans="1:11" x14ac:dyDescent="0.25">
      <c r="A1051" s="123" t="s">
        <v>36</v>
      </c>
      <c r="B1051" s="162"/>
      <c r="C1051" s="123" t="s">
        <v>415</v>
      </c>
      <c r="D1051" s="162"/>
      <c r="E1051" s="99" t="s">
        <v>416</v>
      </c>
      <c r="F1051" s="154">
        <v>11477</v>
      </c>
      <c r="G1051" s="163"/>
      <c r="H1051" s="123" t="s">
        <v>36</v>
      </c>
      <c r="I1051" s="164"/>
      <c r="J1051" s="164"/>
      <c r="K1051" s="162"/>
    </row>
    <row r="1052" spans="1:11" x14ac:dyDescent="0.25">
      <c r="A1052" s="123" t="s">
        <v>36</v>
      </c>
      <c r="B1052" s="162"/>
      <c r="C1052" s="123" t="s">
        <v>417</v>
      </c>
      <c r="D1052" s="162"/>
      <c r="E1052" s="99" t="s">
        <v>36</v>
      </c>
      <c r="F1052" s="154">
        <v>75239</v>
      </c>
      <c r="G1052" s="163"/>
      <c r="H1052" s="123" t="s">
        <v>36</v>
      </c>
      <c r="I1052" s="164"/>
      <c r="J1052" s="164"/>
      <c r="K1052" s="162"/>
    </row>
    <row r="1053" spans="1:11" x14ac:dyDescent="0.25">
      <c r="A1053" s="156" t="s">
        <v>334</v>
      </c>
      <c r="B1053" s="157"/>
      <c r="C1053" s="157"/>
      <c r="D1053" s="157"/>
      <c r="E1053" s="157"/>
      <c r="F1053" s="157"/>
      <c r="G1053" s="157"/>
      <c r="H1053" s="157"/>
      <c r="I1053" s="157"/>
      <c r="J1053" s="157"/>
      <c r="K1053" s="157"/>
    </row>
    <row r="1054" spans="1:11" x14ac:dyDescent="0.25">
      <c r="A1054" s="145" t="s">
        <v>422</v>
      </c>
      <c r="B1054" s="147" t="s">
        <v>262</v>
      </c>
      <c r="C1054" s="147" t="s">
        <v>263</v>
      </c>
      <c r="D1054" s="94">
        <v>1</v>
      </c>
      <c r="E1054" s="94">
        <v>1081.68</v>
      </c>
      <c r="F1054" s="94">
        <v>816.57</v>
      </c>
      <c r="G1054" s="149">
        <v>1082</v>
      </c>
      <c r="H1054" s="149">
        <v>265</v>
      </c>
      <c r="I1054" s="94">
        <v>817</v>
      </c>
      <c r="J1054" s="149">
        <v>0.93</v>
      </c>
      <c r="K1054" s="149">
        <v>0.93</v>
      </c>
    </row>
    <row r="1055" spans="1:11" ht="81" customHeight="1" x14ac:dyDescent="0.25">
      <c r="A1055" s="146"/>
      <c r="B1055" s="148"/>
      <c r="C1055" s="148"/>
      <c r="D1055" s="95" t="s">
        <v>264</v>
      </c>
      <c r="E1055" s="94">
        <v>265.11</v>
      </c>
      <c r="F1055" s="94">
        <v>199.45</v>
      </c>
      <c r="G1055" s="150"/>
      <c r="H1055" s="150"/>
      <c r="I1055" s="94">
        <v>199</v>
      </c>
      <c r="J1055" s="150"/>
      <c r="K1055" s="150"/>
    </row>
    <row r="1056" spans="1:11" x14ac:dyDescent="0.25">
      <c r="A1056" s="131" t="s">
        <v>452</v>
      </c>
      <c r="B1056" s="132"/>
      <c r="C1056" s="132"/>
      <c r="D1056" s="132"/>
      <c r="E1056" s="132"/>
      <c r="F1056" s="133">
        <v>1082</v>
      </c>
      <c r="G1056" s="144"/>
      <c r="H1056" s="108">
        <v>265</v>
      </c>
      <c r="I1056" s="108">
        <v>817</v>
      </c>
      <c r="J1056" s="97" t="s">
        <v>36</v>
      </c>
      <c r="K1056" s="108">
        <v>0.93</v>
      </c>
    </row>
    <row r="1057" spans="1:11" x14ac:dyDescent="0.25">
      <c r="A1057" s="135" t="s">
        <v>36</v>
      </c>
      <c r="B1057" s="136"/>
      <c r="C1057" s="136"/>
      <c r="D1057" s="136"/>
      <c r="E1057" s="136"/>
      <c r="F1057" s="136"/>
      <c r="G1057" s="136"/>
      <c r="H1057" s="136"/>
      <c r="I1057" s="98">
        <v>199</v>
      </c>
      <c r="J1057" s="135" t="s">
        <v>36</v>
      </c>
      <c r="K1057" s="136"/>
    </row>
    <row r="1059" spans="1:11" x14ac:dyDescent="0.25">
      <c r="A1059" s="123" t="s">
        <v>36</v>
      </c>
      <c r="B1059" s="124"/>
      <c r="C1059" s="123" t="s">
        <v>406</v>
      </c>
      <c r="D1059" s="124"/>
      <c r="E1059" s="99" t="s">
        <v>36</v>
      </c>
      <c r="F1059" s="154">
        <v>1082</v>
      </c>
      <c r="G1059" s="160"/>
      <c r="H1059" s="123" t="s">
        <v>36</v>
      </c>
      <c r="I1059" s="130"/>
      <c r="J1059" s="130"/>
      <c r="K1059" s="124"/>
    </row>
    <row r="1060" spans="1:11" x14ac:dyDescent="0.25">
      <c r="A1060" s="123" t="s">
        <v>36</v>
      </c>
      <c r="B1060" s="124"/>
      <c r="C1060" s="123" t="s">
        <v>409</v>
      </c>
      <c r="D1060" s="124"/>
      <c r="E1060" s="99" t="s">
        <v>36</v>
      </c>
      <c r="F1060" s="154">
        <v>265</v>
      </c>
      <c r="G1060" s="160"/>
      <c r="H1060" s="123" t="s">
        <v>36</v>
      </c>
      <c r="I1060" s="130"/>
      <c r="J1060" s="130"/>
      <c r="K1060" s="124"/>
    </row>
    <row r="1061" spans="1:11" x14ac:dyDescent="0.25">
      <c r="A1061" s="123" t="s">
        <v>36</v>
      </c>
      <c r="B1061" s="124"/>
      <c r="C1061" s="123" t="s">
        <v>410</v>
      </c>
      <c r="D1061" s="124"/>
      <c r="E1061" s="99" t="s">
        <v>36</v>
      </c>
      <c r="F1061" s="154">
        <v>817</v>
      </c>
      <c r="G1061" s="160"/>
      <c r="H1061" s="123" t="s">
        <v>36</v>
      </c>
      <c r="I1061" s="130"/>
      <c r="J1061" s="130"/>
      <c r="K1061" s="124"/>
    </row>
    <row r="1062" spans="1:11" x14ac:dyDescent="0.25">
      <c r="A1062" s="123" t="s">
        <v>36</v>
      </c>
      <c r="B1062" s="124"/>
      <c r="C1062" s="123" t="s">
        <v>411</v>
      </c>
      <c r="D1062" s="124"/>
      <c r="E1062" s="99" t="s">
        <v>36</v>
      </c>
      <c r="F1062" s="154">
        <v>199</v>
      </c>
      <c r="G1062" s="155"/>
      <c r="H1062" s="123" t="s">
        <v>36</v>
      </c>
      <c r="I1062" s="130"/>
      <c r="J1062" s="130"/>
      <c r="K1062" s="124"/>
    </row>
    <row r="1063" spans="1:11" x14ac:dyDescent="0.25">
      <c r="A1063" s="123" t="s">
        <v>36</v>
      </c>
      <c r="B1063" s="124"/>
      <c r="C1063" s="123" t="s">
        <v>412</v>
      </c>
      <c r="D1063" s="124"/>
      <c r="E1063" s="99" t="s">
        <v>36</v>
      </c>
      <c r="F1063" s="154">
        <v>496</v>
      </c>
      <c r="G1063" s="155"/>
      <c r="H1063" s="123" t="s">
        <v>36</v>
      </c>
      <c r="I1063" s="130"/>
      <c r="J1063" s="130"/>
      <c r="K1063" s="124"/>
    </row>
    <row r="1064" spans="1:11" x14ac:dyDescent="0.25">
      <c r="A1064" s="123" t="s">
        <v>36</v>
      </c>
      <c r="B1064" s="124"/>
      <c r="C1064" s="123" t="s">
        <v>413</v>
      </c>
      <c r="D1064" s="124"/>
      <c r="E1064" s="99" t="s">
        <v>36</v>
      </c>
      <c r="F1064" s="154">
        <v>190</v>
      </c>
      <c r="G1064" s="155"/>
      <c r="H1064" s="123" t="s">
        <v>36</v>
      </c>
      <c r="I1064" s="130"/>
      <c r="J1064" s="130"/>
      <c r="K1064" s="124"/>
    </row>
    <row r="1065" spans="1:11" x14ac:dyDescent="0.25">
      <c r="A1065" s="123" t="s">
        <v>36</v>
      </c>
      <c r="B1065" s="124"/>
      <c r="C1065" s="123" t="s">
        <v>414</v>
      </c>
      <c r="D1065" s="124"/>
      <c r="E1065" s="99" t="s">
        <v>36</v>
      </c>
      <c r="F1065" s="154">
        <v>1768</v>
      </c>
      <c r="G1065" s="155"/>
      <c r="H1065" s="123" t="s">
        <v>36</v>
      </c>
      <c r="I1065" s="130"/>
      <c r="J1065" s="130"/>
      <c r="K1065" s="124"/>
    </row>
    <row r="1066" spans="1:11" x14ac:dyDescent="0.25">
      <c r="A1066" s="123" t="s">
        <v>36</v>
      </c>
      <c r="B1066" s="124"/>
      <c r="C1066" s="123" t="s">
        <v>415</v>
      </c>
      <c r="D1066" s="124"/>
      <c r="E1066" s="99" t="s">
        <v>416</v>
      </c>
      <c r="F1066" s="154">
        <v>318</v>
      </c>
      <c r="G1066" s="155"/>
      <c r="H1066" s="123" t="s">
        <v>36</v>
      </c>
      <c r="I1066" s="130"/>
      <c r="J1066" s="130"/>
      <c r="K1066" s="124"/>
    </row>
    <row r="1067" spans="1:11" x14ac:dyDescent="0.25">
      <c r="A1067" s="123" t="s">
        <v>36</v>
      </c>
      <c r="B1067" s="124"/>
      <c r="C1067" s="123" t="s">
        <v>417</v>
      </c>
      <c r="D1067" s="124"/>
      <c r="E1067" s="99" t="s">
        <v>36</v>
      </c>
      <c r="F1067" s="154">
        <v>2086</v>
      </c>
      <c r="G1067" s="155"/>
      <c r="H1067" s="123" t="s">
        <v>36</v>
      </c>
      <c r="I1067" s="130"/>
      <c r="J1067" s="130"/>
      <c r="K1067" s="124"/>
    </row>
    <row r="1068" spans="1:11" x14ac:dyDescent="0.25">
      <c r="A1068" s="156" t="s">
        <v>336</v>
      </c>
      <c r="B1068" s="157"/>
      <c r="C1068" s="157"/>
      <c r="D1068" s="157"/>
      <c r="E1068" s="157"/>
      <c r="F1068" s="157"/>
      <c r="G1068" s="157"/>
      <c r="H1068" s="157"/>
      <c r="I1068" s="157"/>
      <c r="J1068" s="157"/>
      <c r="K1068" s="157"/>
    </row>
    <row r="1069" spans="1:11" x14ac:dyDescent="0.25">
      <c r="A1069" s="145" t="s">
        <v>423</v>
      </c>
      <c r="B1069" s="147" t="s">
        <v>274</v>
      </c>
      <c r="C1069" s="147" t="s">
        <v>275</v>
      </c>
      <c r="D1069" s="94">
        <v>1</v>
      </c>
      <c r="E1069" s="94">
        <v>3085.12</v>
      </c>
      <c r="F1069" s="94">
        <v>1634.35</v>
      </c>
      <c r="G1069" s="149">
        <v>3085</v>
      </c>
      <c r="H1069" s="149">
        <v>1213</v>
      </c>
      <c r="I1069" s="94">
        <v>1634</v>
      </c>
      <c r="J1069" s="149">
        <v>4.37</v>
      </c>
      <c r="K1069" s="149">
        <v>4.37</v>
      </c>
    </row>
    <row r="1070" spans="1:11" ht="97.2" customHeight="1" x14ac:dyDescent="0.25">
      <c r="A1070" s="146"/>
      <c r="B1070" s="148"/>
      <c r="C1070" s="148"/>
      <c r="D1070" s="95" t="s">
        <v>264</v>
      </c>
      <c r="E1070" s="94">
        <v>1213.1500000000001</v>
      </c>
      <c r="F1070" s="94">
        <v>353.64</v>
      </c>
      <c r="G1070" s="161"/>
      <c r="H1070" s="161"/>
      <c r="I1070" s="94">
        <v>354</v>
      </c>
      <c r="J1070" s="161"/>
      <c r="K1070" s="161"/>
    </row>
    <row r="1071" spans="1:11" x14ac:dyDescent="0.25">
      <c r="A1071" s="145" t="s">
        <v>425</v>
      </c>
      <c r="B1071" s="147" t="s">
        <v>276</v>
      </c>
      <c r="C1071" s="147" t="s">
        <v>277</v>
      </c>
      <c r="D1071" s="94">
        <v>4.0000000000000002E-4</v>
      </c>
      <c r="E1071" s="94">
        <v>82978.61</v>
      </c>
      <c r="F1071" s="100"/>
      <c r="G1071" s="149">
        <v>33</v>
      </c>
      <c r="H1071" s="151"/>
      <c r="I1071" s="100"/>
      <c r="J1071" s="151"/>
      <c r="K1071" s="151"/>
    </row>
    <row r="1072" spans="1:11" ht="20.399999999999999" customHeight="1" x14ac:dyDescent="0.25">
      <c r="A1072" s="146"/>
      <c r="B1072" s="148"/>
      <c r="C1072" s="148"/>
      <c r="D1072" s="95" t="s">
        <v>57</v>
      </c>
      <c r="E1072" s="100"/>
      <c r="F1072" s="100"/>
      <c r="G1072" s="161"/>
      <c r="H1072" s="152"/>
      <c r="I1072" s="100"/>
      <c r="J1072" s="152"/>
      <c r="K1072" s="152"/>
    </row>
    <row r="1073" spans="1:11" x14ac:dyDescent="0.25">
      <c r="A1073" s="145" t="s">
        <v>426</v>
      </c>
      <c r="B1073" s="147" t="s">
        <v>278</v>
      </c>
      <c r="C1073" s="147" t="s">
        <v>279</v>
      </c>
      <c r="D1073" s="94">
        <v>3.0000000000000001E-5</v>
      </c>
      <c r="E1073" s="94">
        <v>61583.68</v>
      </c>
      <c r="F1073" s="100"/>
      <c r="G1073" s="149">
        <v>2</v>
      </c>
      <c r="H1073" s="151"/>
      <c r="I1073" s="100"/>
      <c r="J1073" s="151"/>
      <c r="K1073" s="151"/>
    </row>
    <row r="1074" spans="1:11" x14ac:dyDescent="0.25">
      <c r="A1074" s="146"/>
      <c r="B1074" s="148"/>
      <c r="C1074" s="148"/>
      <c r="D1074" s="95" t="s">
        <v>57</v>
      </c>
      <c r="E1074" s="100"/>
      <c r="F1074" s="100"/>
      <c r="G1074" s="161"/>
      <c r="H1074" s="152"/>
      <c r="I1074" s="100"/>
      <c r="J1074" s="152"/>
      <c r="K1074" s="152"/>
    </row>
    <row r="1075" spans="1:11" x14ac:dyDescent="0.25">
      <c r="A1075" s="145" t="s">
        <v>429</v>
      </c>
      <c r="B1075" s="147" t="s">
        <v>280</v>
      </c>
      <c r="C1075" s="147" t="s">
        <v>281</v>
      </c>
      <c r="D1075" s="94">
        <v>0.02</v>
      </c>
      <c r="E1075" s="94">
        <v>56.29</v>
      </c>
      <c r="F1075" s="100"/>
      <c r="G1075" s="149">
        <v>1</v>
      </c>
      <c r="H1075" s="151"/>
      <c r="I1075" s="100"/>
      <c r="J1075" s="151"/>
      <c r="K1075" s="151"/>
    </row>
    <row r="1076" spans="1:11" x14ac:dyDescent="0.25">
      <c r="A1076" s="146"/>
      <c r="B1076" s="148"/>
      <c r="C1076" s="148"/>
      <c r="D1076" s="95" t="s">
        <v>68</v>
      </c>
      <c r="E1076" s="100"/>
      <c r="F1076" s="100"/>
      <c r="G1076" s="150"/>
      <c r="H1076" s="152"/>
      <c r="I1076" s="100"/>
      <c r="J1076" s="152"/>
      <c r="K1076" s="152"/>
    </row>
    <row r="1077" spans="1:11" x14ac:dyDescent="0.25">
      <c r="A1077" s="145" t="s">
        <v>430</v>
      </c>
      <c r="B1077" s="147" t="s">
        <v>282</v>
      </c>
      <c r="C1077" s="147" t="s">
        <v>283</v>
      </c>
      <c r="D1077" s="94">
        <v>0.1</v>
      </c>
      <c r="E1077" s="94">
        <v>74.22</v>
      </c>
      <c r="F1077" s="100"/>
      <c r="G1077" s="149">
        <v>7</v>
      </c>
      <c r="H1077" s="151"/>
      <c r="I1077" s="100"/>
      <c r="J1077" s="151"/>
      <c r="K1077" s="151"/>
    </row>
    <row r="1078" spans="1:11" x14ac:dyDescent="0.25">
      <c r="A1078" s="146"/>
      <c r="B1078" s="148"/>
      <c r="C1078" s="148"/>
      <c r="D1078" s="95" t="s">
        <v>68</v>
      </c>
      <c r="E1078" s="100"/>
      <c r="F1078" s="100"/>
      <c r="G1078" s="150"/>
      <c r="H1078" s="152"/>
      <c r="I1078" s="100"/>
      <c r="J1078" s="152"/>
      <c r="K1078" s="152"/>
    </row>
    <row r="1079" spans="1:11" x14ac:dyDescent="0.25">
      <c r="A1079" s="145" t="s">
        <v>431</v>
      </c>
      <c r="B1079" s="147" t="s">
        <v>319</v>
      </c>
      <c r="C1079" s="147" t="s">
        <v>469</v>
      </c>
      <c r="D1079" s="94">
        <v>1</v>
      </c>
      <c r="E1079" s="94">
        <v>4706.21</v>
      </c>
      <c r="F1079" s="100"/>
      <c r="G1079" s="149">
        <v>4706</v>
      </c>
      <c r="H1079" s="151"/>
      <c r="I1079" s="100"/>
      <c r="J1079" s="151"/>
      <c r="K1079" s="151"/>
    </row>
    <row r="1080" spans="1:11" x14ac:dyDescent="0.25">
      <c r="A1080" s="146"/>
      <c r="B1080" s="148"/>
      <c r="C1080" s="148"/>
      <c r="D1080" s="95" t="s">
        <v>55</v>
      </c>
      <c r="E1080" s="100"/>
      <c r="F1080" s="100"/>
      <c r="G1080" s="150"/>
      <c r="H1080" s="152"/>
      <c r="I1080" s="100"/>
      <c r="J1080" s="152"/>
      <c r="K1080" s="152"/>
    </row>
    <row r="1081" spans="1:11" x14ac:dyDescent="0.25">
      <c r="A1081" s="131" t="s">
        <v>453</v>
      </c>
      <c r="B1081" s="132"/>
      <c r="C1081" s="132"/>
      <c r="D1081" s="132"/>
      <c r="E1081" s="132"/>
      <c r="F1081" s="133">
        <v>7834</v>
      </c>
      <c r="G1081" s="144"/>
      <c r="H1081" s="108">
        <v>1213</v>
      </c>
      <c r="I1081" s="108">
        <v>1634</v>
      </c>
      <c r="J1081" s="97" t="s">
        <v>36</v>
      </c>
      <c r="K1081" s="108">
        <v>4.37</v>
      </c>
    </row>
    <row r="1082" spans="1:11" x14ac:dyDescent="0.25">
      <c r="A1082" s="135" t="s">
        <v>36</v>
      </c>
      <c r="B1082" s="136"/>
      <c r="C1082" s="136"/>
      <c r="D1082" s="136"/>
      <c r="E1082" s="136"/>
      <c r="F1082" s="136"/>
      <c r="G1082" s="136"/>
      <c r="H1082" s="136"/>
      <c r="I1082" s="98">
        <v>354</v>
      </c>
      <c r="J1082" s="135" t="s">
        <v>36</v>
      </c>
      <c r="K1082" s="136"/>
    </row>
    <row r="1084" spans="1:11" x14ac:dyDescent="0.25">
      <c r="A1084" s="123" t="s">
        <v>36</v>
      </c>
      <c r="B1084" s="124"/>
      <c r="C1084" s="123" t="s">
        <v>406</v>
      </c>
      <c r="D1084" s="124"/>
      <c r="E1084" s="99" t="s">
        <v>36</v>
      </c>
      <c r="F1084" s="154">
        <v>7834</v>
      </c>
      <c r="G1084" s="160"/>
      <c r="H1084" s="123" t="s">
        <v>36</v>
      </c>
      <c r="I1084" s="130"/>
      <c r="J1084" s="130"/>
      <c r="K1084" s="124"/>
    </row>
    <row r="1085" spans="1:11" x14ac:dyDescent="0.25">
      <c r="A1085" s="123" t="s">
        <v>36</v>
      </c>
      <c r="B1085" s="124"/>
      <c r="C1085" s="123" t="s">
        <v>407</v>
      </c>
      <c r="D1085" s="124"/>
      <c r="E1085" s="99" t="s">
        <v>36</v>
      </c>
      <c r="F1085" s="154">
        <v>4987</v>
      </c>
      <c r="G1085" s="160"/>
      <c r="H1085" s="123" t="s">
        <v>36</v>
      </c>
      <c r="I1085" s="130"/>
      <c r="J1085" s="130"/>
      <c r="K1085" s="124"/>
    </row>
    <row r="1086" spans="1:11" x14ac:dyDescent="0.25">
      <c r="A1086" s="123" t="s">
        <v>36</v>
      </c>
      <c r="B1086" s="124"/>
      <c r="C1086" s="123" t="s">
        <v>408</v>
      </c>
      <c r="D1086" s="124"/>
      <c r="E1086" s="99" t="s">
        <v>36</v>
      </c>
      <c r="F1086" s="154">
        <v>238</v>
      </c>
      <c r="G1086" s="160"/>
      <c r="H1086" s="123" t="s">
        <v>36</v>
      </c>
      <c r="I1086" s="130"/>
      <c r="J1086" s="130"/>
      <c r="K1086" s="124"/>
    </row>
    <row r="1087" spans="1:11" x14ac:dyDescent="0.25">
      <c r="A1087" s="123" t="s">
        <v>36</v>
      </c>
      <c r="B1087" s="124"/>
      <c r="C1087" s="123" t="s">
        <v>419</v>
      </c>
      <c r="D1087" s="124"/>
      <c r="E1087" s="99" t="s">
        <v>36</v>
      </c>
      <c r="F1087" s="154">
        <v>4749</v>
      </c>
      <c r="G1087" s="160"/>
      <c r="H1087" s="123" t="s">
        <v>36</v>
      </c>
      <c r="I1087" s="130"/>
      <c r="J1087" s="130"/>
      <c r="K1087" s="124"/>
    </row>
    <row r="1088" spans="1:11" x14ac:dyDescent="0.25">
      <c r="A1088" s="123" t="s">
        <v>36</v>
      </c>
      <c r="B1088" s="124"/>
      <c r="C1088" s="123" t="s">
        <v>409</v>
      </c>
      <c r="D1088" s="124"/>
      <c r="E1088" s="99" t="s">
        <v>36</v>
      </c>
      <c r="F1088" s="154">
        <v>1213</v>
      </c>
      <c r="G1088" s="160"/>
      <c r="H1088" s="123" t="s">
        <v>36</v>
      </c>
      <c r="I1088" s="130"/>
      <c r="J1088" s="130"/>
      <c r="K1088" s="124"/>
    </row>
    <row r="1089" spans="1:11" x14ac:dyDescent="0.25">
      <c r="A1089" s="123" t="s">
        <v>36</v>
      </c>
      <c r="B1089" s="124"/>
      <c r="C1089" s="123" t="s">
        <v>410</v>
      </c>
      <c r="D1089" s="124"/>
      <c r="E1089" s="99" t="s">
        <v>36</v>
      </c>
      <c r="F1089" s="154">
        <v>1634</v>
      </c>
      <c r="G1089" s="160"/>
      <c r="H1089" s="123" t="s">
        <v>36</v>
      </c>
      <c r="I1089" s="130"/>
      <c r="J1089" s="130"/>
      <c r="K1089" s="124"/>
    </row>
    <row r="1090" spans="1:11" x14ac:dyDescent="0.25">
      <c r="A1090" s="123" t="s">
        <v>36</v>
      </c>
      <c r="B1090" s="124"/>
      <c r="C1090" s="123" t="s">
        <v>411</v>
      </c>
      <c r="D1090" s="124"/>
      <c r="E1090" s="99" t="s">
        <v>36</v>
      </c>
      <c r="F1090" s="154">
        <v>354</v>
      </c>
      <c r="G1090" s="160"/>
      <c r="H1090" s="123" t="s">
        <v>36</v>
      </c>
      <c r="I1090" s="130"/>
      <c r="J1090" s="130"/>
      <c r="K1090" s="124"/>
    </row>
    <row r="1091" spans="1:11" x14ac:dyDescent="0.25">
      <c r="A1091" s="123" t="s">
        <v>36</v>
      </c>
      <c r="B1091" s="124"/>
      <c r="C1091" s="123" t="s">
        <v>412</v>
      </c>
      <c r="D1091" s="124"/>
      <c r="E1091" s="99" t="s">
        <v>36</v>
      </c>
      <c r="F1091" s="154">
        <v>1677</v>
      </c>
      <c r="G1091" s="160"/>
      <c r="H1091" s="123" t="s">
        <v>36</v>
      </c>
      <c r="I1091" s="130"/>
      <c r="J1091" s="130"/>
      <c r="K1091" s="124"/>
    </row>
    <row r="1092" spans="1:11" x14ac:dyDescent="0.25">
      <c r="A1092" s="123" t="s">
        <v>36</v>
      </c>
      <c r="B1092" s="124"/>
      <c r="C1092" s="123" t="s">
        <v>413</v>
      </c>
      <c r="D1092" s="124"/>
      <c r="E1092" s="99" t="s">
        <v>36</v>
      </c>
      <c r="F1092" s="154">
        <v>642</v>
      </c>
      <c r="G1092" s="160"/>
      <c r="H1092" s="123" t="s">
        <v>36</v>
      </c>
      <c r="I1092" s="130"/>
      <c r="J1092" s="130"/>
      <c r="K1092" s="124"/>
    </row>
    <row r="1093" spans="1:11" x14ac:dyDescent="0.25">
      <c r="A1093" s="123" t="s">
        <v>36</v>
      </c>
      <c r="B1093" s="124"/>
      <c r="C1093" s="123" t="s">
        <v>414</v>
      </c>
      <c r="D1093" s="124"/>
      <c r="E1093" s="99" t="s">
        <v>36</v>
      </c>
      <c r="F1093" s="154">
        <v>10153</v>
      </c>
      <c r="G1093" s="160"/>
      <c r="H1093" s="123" t="s">
        <v>36</v>
      </c>
      <c r="I1093" s="130"/>
      <c r="J1093" s="130"/>
      <c r="K1093" s="124"/>
    </row>
    <row r="1094" spans="1:11" x14ac:dyDescent="0.25">
      <c r="A1094" s="123" t="s">
        <v>36</v>
      </c>
      <c r="B1094" s="124"/>
      <c r="C1094" s="123" t="s">
        <v>415</v>
      </c>
      <c r="D1094" s="124"/>
      <c r="E1094" s="99" t="s">
        <v>416</v>
      </c>
      <c r="F1094" s="154">
        <v>1828</v>
      </c>
      <c r="G1094" s="160"/>
      <c r="H1094" s="123" t="s">
        <v>36</v>
      </c>
      <c r="I1094" s="130"/>
      <c r="J1094" s="130"/>
      <c r="K1094" s="124"/>
    </row>
    <row r="1095" spans="1:11" x14ac:dyDescent="0.25">
      <c r="A1095" s="123" t="s">
        <v>36</v>
      </c>
      <c r="B1095" s="124"/>
      <c r="C1095" s="123" t="s">
        <v>417</v>
      </c>
      <c r="D1095" s="124"/>
      <c r="E1095" s="99" t="s">
        <v>36</v>
      </c>
      <c r="F1095" s="154">
        <v>11981</v>
      </c>
      <c r="G1095" s="160"/>
      <c r="H1095" s="123" t="s">
        <v>36</v>
      </c>
      <c r="I1095" s="130"/>
      <c r="J1095" s="130"/>
      <c r="K1095" s="124"/>
    </row>
    <row r="1096" spans="1:11" x14ac:dyDescent="0.25">
      <c r="A1096" s="156" t="s">
        <v>421</v>
      </c>
      <c r="B1096" s="157"/>
      <c r="C1096" s="157"/>
      <c r="D1096" s="157"/>
      <c r="E1096" s="157"/>
      <c r="F1096" s="157"/>
      <c r="G1096" s="157"/>
      <c r="H1096" s="157"/>
      <c r="I1096" s="157"/>
      <c r="J1096" s="157"/>
      <c r="K1096" s="157"/>
    </row>
    <row r="1097" spans="1:11" x14ac:dyDescent="0.25">
      <c r="A1097" s="145" t="s">
        <v>431</v>
      </c>
      <c r="B1097" s="147" t="s">
        <v>284</v>
      </c>
      <c r="C1097" s="147" t="s">
        <v>285</v>
      </c>
      <c r="D1097" s="94">
        <v>1</v>
      </c>
      <c r="E1097" s="94">
        <v>29121.47</v>
      </c>
      <c r="F1097" s="94">
        <v>17451.349999999999</v>
      </c>
      <c r="G1097" s="149">
        <v>29121</v>
      </c>
      <c r="H1097" s="149">
        <v>11670</v>
      </c>
      <c r="I1097" s="94">
        <v>17451</v>
      </c>
      <c r="J1097" s="149">
        <v>39.14</v>
      </c>
      <c r="K1097" s="149">
        <v>39.14</v>
      </c>
    </row>
    <row r="1098" spans="1:11" ht="144" customHeight="1" x14ac:dyDescent="0.25">
      <c r="A1098" s="146"/>
      <c r="B1098" s="148"/>
      <c r="C1098" s="148"/>
      <c r="D1098" s="95" t="s">
        <v>286</v>
      </c>
      <c r="E1098" s="94">
        <v>11670.12</v>
      </c>
      <c r="F1098" s="94">
        <v>7429.79</v>
      </c>
      <c r="G1098" s="161"/>
      <c r="H1098" s="161"/>
      <c r="I1098" s="94">
        <v>7430</v>
      </c>
      <c r="J1098" s="161"/>
      <c r="K1098" s="161"/>
    </row>
    <row r="1099" spans="1:11" x14ac:dyDescent="0.25">
      <c r="A1099" s="131" t="s">
        <v>470</v>
      </c>
      <c r="B1099" s="132"/>
      <c r="C1099" s="132"/>
      <c r="D1099" s="132"/>
      <c r="E1099" s="132"/>
      <c r="F1099" s="133">
        <v>29121</v>
      </c>
      <c r="G1099" s="134"/>
      <c r="H1099" s="108">
        <v>11670</v>
      </c>
      <c r="I1099" s="108">
        <v>17451</v>
      </c>
      <c r="J1099" s="97" t="s">
        <v>36</v>
      </c>
      <c r="K1099" s="108">
        <v>39.14</v>
      </c>
    </row>
    <row r="1100" spans="1:11" x14ac:dyDescent="0.25">
      <c r="A1100" s="135" t="s">
        <v>36</v>
      </c>
      <c r="B1100" s="136"/>
      <c r="C1100" s="136"/>
      <c r="D1100" s="136"/>
      <c r="E1100" s="136"/>
      <c r="F1100" s="136"/>
      <c r="G1100" s="136"/>
      <c r="H1100" s="136"/>
      <c r="I1100" s="98">
        <v>7430</v>
      </c>
      <c r="J1100" s="135" t="s">
        <v>36</v>
      </c>
      <c r="K1100" s="136"/>
    </row>
    <row r="1102" spans="1:11" x14ac:dyDescent="0.25">
      <c r="A1102" s="123" t="s">
        <v>36</v>
      </c>
      <c r="B1102" s="124"/>
      <c r="C1102" s="123" t="s">
        <v>406</v>
      </c>
      <c r="D1102" s="124"/>
      <c r="E1102" s="99" t="s">
        <v>36</v>
      </c>
      <c r="F1102" s="154">
        <v>29121</v>
      </c>
      <c r="G1102" s="155"/>
      <c r="H1102" s="123" t="s">
        <v>36</v>
      </c>
      <c r="I1102" s="130"/>
      <c r="J1102" s="130"/>
      <c r="K1102" s="124"/>
    </row>
    <row r="1103" spans="1:11" x14ac:dyDescent="0.25">
      <c r="A1103" s="123" t="s">
        <v>36</v>
      </c>
      <c r="B1103" s="124"/>
      <c r="C1103" s="123" t="s">
        <v>409</v>
      </c>
      <c r="D1103" s="124"/>
      <c r="E1103" s="99" t="s">
        <v>36</v>
      </c>
      <c r="F1103" s="154">
        <v>11670</v>
      </c>
      <c r="G1103" s="160"/>
      <c r="H1103" s="123" t="s">
        <v>36</v>
      </c>
      <c r="I1103" s="130"/>
      <c r="J1103" s="130"/>
      <c r="K1103" s="124"/>
    </row>
    <row r="1104" spans="1:11" x14ac:dyDescent="0.25">
      <c r="A1104" s="123" t="s">
        <v>36</v>
      </c>
      <c r="B1104" s="124"/>
      <c r="C1104" s="123" t="s">
        <v>410</v>
      </c>
      <c r="D1104" s="124"/>
      <c r="E1104" s="99" t="s">
        <v>36</v>
      </c>
      <c r="F1104" s="154">
        <v>17451</v>
      </c>
      <c r="G1104" s="160"/>
      <c r="H1104" s="123" t="s">
        <v>36</v>
      </c>
      <c r="I1104" s="130"/>
      <c r="J1104" s="130"/>
      <c r="K1104" s="124"/>
    </row>
    <row r="1105" spans="1:11" x14ac:dyDescent="0.25">
      <c r="A1105" s="123" t="s">
        <v>36</v>
      </c>
      <c r="B1105" s="124"/>
      <c r="C1105" s="123" t="s">
        <v>411</v>
      </c>
      <c r="D1105" s="124"/>
      <c r="E1105" s="99" t="s">
        <v>36</v>
      </c>
      <c r="F1105" s="154">
        <v>7430</v>
      </c>
      <c r="G1105" s="160"/>
      <c r="H1105" s="123" t="s">
        <v>36</v>
      </c>
      <c r="I1105" s="130"/>
      <c r="J1105" s="130"/>
      <c r="K1105" s="124"/>
    </row>
    <row r="1106" spans="1:11" x14ac:dyDescent="0.25">
      <c r="A1106" s="123" t="s">
        <v>36</v>
      </c>
      <c r="B1106" s="124"/>
      <c r="C1106" s="123" t="s">
        <v>412</v>
      </c>
      <c r="D1106" s="124"/>
      <c r="E1106" s="99" t="s">
        <v>36</v>
      </c>
      <c r="F1106" s="154">
        <v>20437</v>
      </c>
      <c r="G1106" s="160"/>
      <c r="H1106" s="123" t="s">
        <v>36</v>
      </c>
      <c r="I1106" s="130"/>
      <c r="J1106" s="130"/>
      <c r="K1106" s="124"/>
    </row>
    <row r="1107" spans="1:11" x14ac:dyDescent="0.25">
      <c r="A1107" s="123" t="s">
        <v>36</v>
      </c>
      <c r="B1107" s="124"/>
      <c r="C1107" s="123" t="s">
        <v>413</v>
      </c>
      <c r="D1107" s="124"/>
      <c r="E1107" s="99" t="s">
        <v>36</v>
      </c>
      <c r="F1107" s="154">
        <v>7831</v>
      </c>
      <c r="G1107" s="160"/>
      <c r="H1107" s="123" t="s">
        <v>36</v>
      </c>
      <c r="I1107" s="130"/>
      <c r="J1107" s="130"/>
      <c r="K1107" s="124"/>
    </row>
    <row r="1108" spans="1:11" x14ac:dyDescent="0.25">
      <c r="A1108" s="123" t="s">
        <v>36</v>
      </c>
      <c r="B1108" s="124"/>
      <c r="C1108" s="123" t="s">
        <v>414</v>
      </c>
      <c r="D1108" s="124"/>
      <c r="E1108" s="99" t="s">
        <v>36</v>
      </c>
      <c r="F1108" s="154">
        <v>57389</v>
      </c>
      <c r="G1108" s="160"/>
      <c r="H1108" s="123" t="s">
        <v>36</v>
      </c>
      <c r="I1108" s="130"/>
      <c r="J1108" s="130"/>
      <c r="K1108" s="124"/>
    </row>
    <row r="1109" spans="1:11" x14ac:dyDescent="0.25">
      <c r="A1109" s="123" t="s">
        <v>36</v>
      </c>
      <c r="B1109" s="124"/>
      <c r="C1109" s="123" t="s">
        <v>415</v>
      </c>
      <c r="D1109" s="124"/>
      <c r="E1109" s="99" t="s">
        <v>416</v>
      </c>
      <c r="F1109" s="154">
        <v>10330</v>
      </c>
      <c r="G1109" s="155"/>
      <c r="H1109" s="123" t="s">
        <v>36</v>
      </c>
      <c r="I1109" s="130"/>
      <c r="J1109" s="130"/>
      <c r="K1109" s="124"/>
    </row>
    <row r="1110" spans="1:11" x14ac:dyDescent="0.25">
      <c r="A1110" s="123" t="s">
        <v>36</v>
      </c>
      <c r="B1110" s="124"/>
      <c r="C1110" s="123" t="s">
        <v>417</v>
      </c>
      <c r="D1110" s="124"/>
      <c r="E1110" s="99" t="s">
        <v>36</v>
      </c>
      <c r="F1110" s="154">
        <v>67719</v>
      </c>
      <c r="G1110" s="155"/>
      <c r="H1110" s="123" t="s">
        <v>36</v>
      </c>
      <c r="I1110" s="130"/>
      <c r="J1110" s="130"/>
      <c r="K1110" s="124"/>
    </row>
    <row r="1111" spans="1:11" x14ac:dyDescent="0.25">
      <c r="A1111" s="156" t="s">
        <v>422</v>
      </c>
      <c r="B1111" s="157"/>
      <c r="C1111" s="157"/>
      <c r="D1111" s="157"/>
      <c r="E1111" s="157"/>
      <c r="F1111" s="157"/>
      <c r="G1111" s="157"/>
      <c r="H1111" s="157"/>
      <c r="I1111" s="157"/>
      <c r="J1111" s="157"/>
      <c r="K1111" s="157"/>
    </row>
    <row r="1112" spans="1:11" x14ac:dyDescent="0.25">
      <c r="A1112" s="145" t="s">
        <v>347</v>
      </c>
      <c r="B1112" s="147" t="s">
        <v>287</v>
      </c>
      <c r="C1112" s="147" t="s">
        <v>288</v>
      </c>
      <c r="D1112" s="94">
        <v>1</v>
      </c>
      <c r="E1112" s="94">
        <v>79738.8</v>
      </c>
      <c r="F1112" s="94">
        <v>36356.97</v>
      </c>
      <c r="G1112" s="149">
        <v>79739</v>
      </c>
      <c r="H1112" s="149">
        <v>22368</v>
      </c>
      <c r="I1112" s="94">
        <v>36357</v>
      </c>
      <c r="J1112" s="149">
        <v>75.03</v>
      </c>
      <c r="K1112" s="158">
        <v>75.03</v>
      </c>
    </row>
    <row r="1113" spans="1:11" ht="130.80000000000001" customHeight="1" x14ac:dyDescent="0.25">
      <c r="A1113" s="146"/>
      <c r="B1113" s="148"/>
      <c r="C1113" s="148"/>
      <c r="D1113" s="95" t="s">
        <v>286</v>
      </c>
      <c r="E1113" s="94">
        <v>22367.73</v>
      </c>
      <c r="F1113" s="94">
        <v>15478.72</v>
      </c>
      <c r="G1113" s="150"/>
      <c r="H1113" s="150"/>
      <c r="I1113" s="94">
        <v>15479</v>
      </c>
      <c r="J1113" s="150"/>
      <c r="K1113" s="159"/>
    </row>
    <row r="1114" spans="1:11" x14ac:dyDescent="0.25">
      <c r="A1114" s="145" t="s">
        <v>432</v>
      </c>
      <c r="B1114" s="147" t="s">
        <v>289</v>
      </c>
      <c r="C1114" s="147" t="s">
        <v>290</v>
      </c>
      <c r="D1114" s="94">
        <v>2</v>
      </c>
      <c r="E1114" s="94">
        <v>780.21</v>
      </c>
      <c r="F1114" s="100"/>
      <c r="G1114" s="149">
        <v>1560</v>
      </c>
      <c r="H1114" s="151"/>
      <c r="I1114" s="100"/>
      <c r="J1114" s="151"/>
      <c r="K1114" s="153"/>
    </row>
    <row r="1115" spans="1:11" ht="32.4" customHeight="1" x14ac:dyDescent="0.25">
      <c r="A1115" s="146"/>
      <c r="B1115" s="148"/>
      <c r="C1115" s="148"/>
      <c r="D1115" s="95" t="s">
        <v>291</v>
      </c>
      <c r="E1115" s="100"/>
      <c r="F1115" s="100"/>
      <c r="G1115" s="150"/>
      <c r="H1115" s="152"/>
      <c r="I1115" s="100"/>
      <c r="J1115" s="152"/>
      <c r="K1115" s="153"/>
    </row>
    <row r="1116" spans="1:11" x14ac:dyDescent="0.25">
      <c r="A1116" s="145" t="s">
        <v>350</v>
      </c>
      <c r="B1116" s="147" t="s">
        <v>292</v>
      </c>
      <c r="C1116" s="147" t="s">
        <v>293</v>
      </c>
      <c r="D1116" s="94">
        <v>29</v>
      </c>
      <c r="E1116" s="94">
        <v>542.91</v>
      </c>
      <c r="F1116" s="100"/>
      <c r="G1116" s="149">
        <v>15744</v>
      </c>
      <c r="H1116" s="151"/>
      <c r="I1116" s="100"/>
      <c r="J1116" s="151"/>
      <c r="K1116" s="153"/>
    </row>
    <row r="1117" spans="1:11" x14ac:dyDescent="0.25">
      <c r="A1117" s="146"/>
      <c r="B1117" s="148"/>
      <c r="C1117" s="148"/>
      <c r="D1117" s="95" t="s">
        <v>291</v>
      </c>
      <c r="E1117" s="100"/>
      <c r="F1117" s="100"/>
      <c r="G1117" s="150"/>
      <c r="H1117" s="152"/>
      <c r="I1117" s="100"/>
      <c r="J1117" s="152"/>
      <c r="K1117" s="153"/>
    </row>
    <row r="1118" spans="1:11" x14ac:dyDescent="0.25">
      <c r="A1118" s="145" t="s">
        <v>351</v>
      </c>
      <c r="B1118" s="147" t="s">
        <v>294</v>
      </c>
      <c r="C1118" s="147" t="s">
        <v>295</v>
      </c>
      <c r="D1118" s="94">
        <v>1.8</v>
      </c>
      <c r="E1118" s="94">
        <v>1538.06</v>
      </c>
      <c r="F1118" s="100"/>
      <c r="G1118" s="149">
        <v>2769</v>
      </c>
      <c r="H1118" s="151"/>
      <c r="I1118" s="100"/>
      <c r="J1118" s="151"/>
      <c r="K1118" s="153"/>
    </row>
    <row r="1119" spans="1:11" ht="43.2" customHeight="1" x14ac:dyDescent="0.25">
      <c r="A1119" s="146"/>
      <c r="B1119" s="148"/>
      <c r="C1119" s="148"/>
      <c r="D1119" s="95" t="s">
        <v>55</v>
      </c>
      <c r="E1119" s="100"/>
      <c r="F1119" s="100"/>
      <c r="G1119" s="150"/>
      <c r="H1119" s="152"/>
      <c r="I1119" s="100"/>
      <c r="J1119" s="152"/>
      <c r="K1119" s="153"/>
    </row>
    <row r="1120" spans="1:11" x14ac:dyDescent="0.25">
      <c r="A1120" s="145" t="s">
        <v>355</v>
      </c>
      <c r="B1120" s="147" t="s">
        <v>296</v>
      </c>
      <c r="C1120" s="147" t="s">
        <v>297</v>
      </c>
      <c r="D1120" s="94">
        <v>6.1999999999999998E-3</v>
      </c>
      <c r="E1120" s="94">
        <v>1465.44</v>
      </c>
      <c r="F1120" s="100"/>
      <c r="G1120" s="149">
        <f>D1120*E1120</f>
        <v>9.0857279999999996</v>
      </c>
      <c r="H1120" s="151"/>
      <c r="I1120" s="100"/>
      <c r="J1120" s="151"/>
      <c r="K1120" s="153"/>
    </row>
    <row r="1121" spans="1:11" x14ac:dyDescent="0.25">
      <c r="A1121" s="146"/>
      <c r="B1121" s="148"/>
      <c r="C1121" s="148"/>
      <c r="D1121" s="95" t="s">
        <v>258</v>
      </c>
      <c r="E1121" s="100"/>
      <c r="F1121" s="100"/>
      <c r="G1121" s="150"/>
      <c r="H1121" s="152"/>
      <c r="I1121" s="100"/>
      <c r="J1121" s="152"/>
      <c r="K1121" s="153"/>
    </row>
    <row r="1122" spans="1:11" x14ac:dyDescent="0.25">
      <c r="A1122" s="131" t="s">
        <v>471</v>
      </c>
      <c r="B1122" s="132"/>
      <c r="C1122" s="132"/>
      <c r="D1122" s="132"/>
      <c r="E1122" s="132"/>
      <c r="F1122" s="133">
        <f>G1120+G1118+G1116+G1114+G1112</f>
        <v>99821.085728000005</v>
      </c>
      <c r="G1122" s="144"/>
      <c r="H1122" s="108">
        <v>22368</v>
      </c>
      <c r="I1122" s="108">
        <v>36357</v>
      </c>
      <c r="J1122" s="97" t="s">
        <v>36</v>
      </c>
      <c r="K1122" s="108">
        <v>75.03</v>
      </c>
    </row>
    <row r="1123" spans="1:11" x14ac:dyDescent="0.25">
      <c r="A1123" s="135" t="s">
        <v>36</v>
      </c>
      <c r="B1123" s="136"/>
      <c r="C1123" s="136"/>
      <c r="D1123" s="136"/>
      <c r="E1123" s="136"/>
      <c r="F1123" s="136"/>
      <c r="G1123" s="136"/>
      <c r="H1123" s="136"/>
      <c r="I1123" s="98">
        <v>15479</v>
      </c>
      <c r="J1123" s="135" t="s">
        <v>36</v>
      </c>
      <c r="K1123" s="136"/>
    </row>
    <row r="1125" spans="1:11" x14ac:dyDescent="0.25">
      <c r="A1125" s="123" t="s">
        <v>36</v>
      </c>
      <c r="B1125" s="124"/>
      <c r="C1125" s="123" t="s">
        <v>406</v>
      </c>
      <c r="D1125" s="124"/>
      <c r="E1125" s="99" t="s">
        <v>36</v>
      </c>
      <c r="F1125" s="125">
        <f>F1122</f>
        <v>99821.085728000005</v>
      </c>
      <c r="G1125" s="143"/>
      <c r="H1125" s="123" t="s">
        <v>36</v>
      </c>
      <c r="I1125" s="130"/>
      <c r="J1125" s="130"/>
      <c r="K1125" s="124"/>
    </row>
    <row r="1126" spans="1:11" x14ac:dyDescent="0.25">
      <c r="A1126" s="123" t="s">
        <v>36</v>
      </c>
      <c r="B1126" s="124"/>
      <c r="C1126" s="123" t="s">
        <v>407</v>
      </c>
      <c r="D1126" s="124"/>
      <c r="E1126" s="99" t="s">
        <v>36</v>
      </c>
      <c r="F1126" s="125">
        <v>41088</v>
      </c>
      <c r="G1126" s="143"/>
      <c r="H1126" s="123" t="s">
        <v>36</v>
      </c>
      <c r="I1126" s="130"/>
      <c r="J1126" s="130"/>
      <c r="K1126" s="124"/>
    </row>
    <row r="1127" spans="1:11" x14ac:dyDescent="0.25">
      <c r="A1127" s="123" t="s">
        <v>36</v>
      </c>
      <c r="B1127" s="124"/>
      <c r="C1127" s="123" t="s">
        <v>408</v>
      </c>
      <c r="D1127" s="124"/>
      <c r="E1127" s="99" t="s">
        <v>36</v>
      </c>
      <c r="F1127" s="125">
        <v>21015</v>
      </c>
      <c r="G1127" s="143"/>
      <c r="H1127" s="123" t="s">
        <v>36</v>
      </c>
      <c r="I1127" s="130"/>
      <c r="J1127" s="130"/>
      <c r="K1127" s="124"/>
    </row>
    <row r="1128" spans="1:11" x14ac:dyDescent="0.25">
      <c r="A1128" s="123" t="s">
        <v>36</v>
      </c>
      <c r="B1128" s="124"/>
      <c r="C1128" s="123" t="s">
        <v>419</v>
      </c>
      <c r="D1128" s="124"/>
      <c r="E1128" s="99" t="s">
        <v>36</v>
      </c>
      <c r="F1128" s="125">
        <f>G1120+G1118+G1116+G1114</f>
        <v>20082.085727999998</v>
      </c>
      <c r="G1128" s="143"/>
      <c r="H1128" s="123" t="s">
        <v>36</v>
      </c>
      <c r="I1128" s="130"/>
      <c r="J1128" s="130"/>
      <c r="K1128" s="124"/>
    </row>
    <row r="1129" spans="1:11" x14ac:dyDescent="0.25">
      <c r="A1129" s="123" t="s">
        <v>36</v>
      </c>
      <c r="B1129" s="124"/>
      <c r="C1129" s="123" t="s">
        <v>409</v>
      </c>
      <c r="D1129" s="124"/>
      <c r="E1129" s="99" t="s">
        <v>36</v>
      </c>
      <c r="F1129" s="125">
        <v>22368</v>
      </c>
      <c r="G1129" s="143"/>
      <c r="H1129" s="123" t="s">
        <v>36</v>
      </c>
      <c r="I1129" s="130"/>
      <c r="J1129" s="130"/>
      <c r="K1129" s="124"/>
    </row>
    <row r="1130" spans="1:11" x14ac:dyDescent="0.25">
      <c r="A1130" s="123" t="s">
        <v>36</v>
      </c>
      <c r="B1130" s="124"/>
      <c r="C1130" s="123" t="s">
        <v>410</v>
      </c>
      <c r="D1130" s="124"/>
      <c r="E1130" s="99" t="s">
        <v>36</v>
      </c>
      <c r="F1130" s="125">
        <v>36357</v>
      </c>
      <c r="G1130" s="143"/>
      <c r="H1130" s="123" t="s">
        <v>36</v>
      </c>
      <c r="I1130" s="130"/>
      <c r="J1130" s="130"/>
      <c r="K1130" s="124"/>
    </row>
    <row r="1131" spans="1:11" x14ac:dyDescent="0.25">
      <c r="A1131" s="123" t="s">
        <v>36</v>
      </c>
      <c r="B1131" s="124"/>
      <c r="C1131" s="123" t="s">
        <v>411</v>
      </c>
      <c r="D1131" s="124"/>
      <c r="E1131" s="99" t="s">
        <v>36</v>
      </c>
      <c r="F1131" s="125">
        <v>15479</v>
      </c>
      <c r="G1131" s="143"/>
      <c r="H1131" s="123" t="s">
        <v>36</v>
      </c>
      <c r="I1131" s="130"/>
      <c r="J1131" s="130"/>
      <c r="K1131" s="124"/>
    </row>
    <row r="1132" spans="1:11" x14ac:dyDescent="0.25">
      <c r="A1132" s="123" t="s">
        <v>36</v>
      </c>
      <c r="B1132" s="124"/>
      <c r="C1132" s="123" t="s">
        <v>412</v>
      </c>
      <c r="D1132" s="124"/>
      <c r="E1132" s="99" t="s">
        <v>36</v>
      </c>
      <c r="F1132" s="125">
        <v>40496</v>
      </c>
      <c r="G1132" s="143"/>
      <c r="H1132" s="123" t="s">
        <v>36</v>
      </c>
      <c r="I1132" s="130"/>
      <c r="J1132" s="130"/>
      <c r="K1132" s="124"/>
    </row>
    <row r="1133" spans="1:11" x14ac:dyDescent="0.25">
      <c r="A1133" s="123" t="s">
        <v>36</v>
      </c>
      <c r="B1133" s="124"/>
      <c r="C1133" s="123" t="s">
        <v>413</v>
      </c>
      <c r="D1133" s="124"/>
      <c r="E1133" s="99" t="s">
        <v>36</v>
      </c>
      <c r="F1133" s="125">
        <v>15517</v>
      </c>
      <c r="G1133" s="143"/>
      <c r="H1133" s="123" t="s">
        <v>36</v>
      </c>
      <c r="I1133" s="130"/>
      <c r="J1133" s="130"/>
      <c r="K1133" s="124"/>
    </row>
    <row r="1134" spans="1:11" x14ac:dyDescent="0.25">
      <c r="A1134" s="123" t="s">
        <v>36</v>
      </c>
      <c r="B1134" s="124"/>
      <c r="C1134" s="123" t="s">
        <v>414</v>
      </c>
      <c r="D1134" s="124"/>
      <c r="E1134" s="99" t="s">
        <v>36</v>
      </c>
      <c r="F1134" s="125">
        <f>F1133+F1132+F1125</f>
        <v>155834.08572800001</v>
      </c>
      <c r="G1134" s="126"/>
      <c r="H1134" s="127"/>
      <c r="I1134" s="128"/>
      <c r="J1134" s="128"/>
      <c r="K1134" s="129"/>
    </row>
    <row r="1135" spans="1:11" x14ac:dyDescent="0.25">
      <c r="A1135" s="123" t="s">
        <v>36</v>
      </c>
      <c r="B1135" s="124"/>
      <c r="C1135" s="123" t="s">
        <v>415</v>
      </c>
      <c r="D1135" s="124"/>
      <c r="E1135" s="99" t="s">
        <v>416</v>
      </c>
      <c r="F1135" s="125">
        <f>F1134*1.18</f>
        <v>183884.22115904</v>
      </c>
      <c r="G1135" s="126"/>
      <c r="H1135" s="123" t="s">
        <v>36</v>
      </c>
      <c r="I1135" s="130"/>
      <c r="J1135" s="130"/>
      <c r="K1135" s="124"/>
    </row>
    <row r="1136" spans="1:11" x14ac:dyDescent="0.25">
      <c r="A1136" s="123" t="s">
        <v>36</v>
      </c>
      <c r="B1136" s="124"/>
      <c r="C1136" s="123" t="s">
        <v>417</v>
      </c>
      <c r="D1136" s="124"/>
      <c r="E1136" s="99" t="s">
        <v>36</v>
      </c>
      <c r="F1136" s="125">
        <f>F1135</f>
        <v>183884.22115904</v>
      </c>
      <c r="G1136" s="126"/>
      <c r="H1136" s="123" t="s">
        <v>36</v>
      </c>
      <c r="I1136" s="130"/>
      <c r="J1136" s="130"/>
      <c r="K1136" s="124"/>
    </row>
    <row r="1137" spans="1:11" x14ac:dyDescent="0.25">
      <c r="A1137" s="131" t="s">
        <v>437</v>
      </c>
      <c r="B1137" s="132"/>
      <c r="C1137" s="132"/>
      <c r="D1137" s="132"/>
      <c r="E1137" s="132"/>
      <c r="F1137" s="133">
        <v>210931</v>
      </c>
      <c r="G1137" s="134"/>
      <c r="H1137" s="108">
        <v>42884</v>
      </c>
      <c r="I1137" s="108">
        <v>73595</v>
      </c>
      <c r="J1137" s="97" t="s">
        <v>36</v>
      </c>
      <c r="K1137" s="108">
        <v>145.87</v>
      </c>
    </row>
    <row r="1138" spans="1:11" x14ac:dyDescent="0.25">
      <c r="A1138" s="135" t="s">
        <v>36</v>
      </c>
      <c r="B1138" s="136"/>
      <c r="C1138" s="136"/>
      <c r="D1138" s="136"/>
      <c r="E1138" s="136"/>
      <c r="F1138" s="136"/>
      <c r="G1138" s="136"/>
      <c r="H1138" s="136"/>
      <c r="I1138" s="98">
        <v>27815</v>
      </c>
      <c r="J1138" s="135" t="s">
        <v>36</v>
      </c>
      <c r="K1138" s="136"/>
    </row>
    <row r="1140" spans="1:11" x14ac:dyDescent="0.25">
      <c r="A1140" s="137" t="s">
        <v>438</v>
      </c>
      <c r="B1140" s="138"/>
      <c r="C1140" s="106" t="s">
        <v>36</v>
      </c>
      <c r="D1140" s="139" t="s">
        <v>36</v>
      </c>
      <c r="E1140" s="140"/>
      <c r="F1140" s="140"/>
      <c r="G1140" s="106" t="s">
        <v>36</v>
      </c>
      <c r="H1140" s="141" t="s">
        <v>36</v>
      </c>
      <c r="I1140" s="142"/>
      <c r="J1140" s="142"/>
      <c r="K1140" s="142"/>
    </row>
  </sheetData>
  <mergeCells count="3590">
    <mergeCell ref="A1:I1"/>
    <mergeCell ref="J1:K1"/>
    <mergeCell ref="A2:B2"/>
    <mergeCell ref="C2:E2"/>
    <mergeCell ref="F2:G2"/>
    <mergeCell ref="H2:K2"/>
    <mergeCell ref="G10:I10"/>
    <mergeCell ref="J10:K11"/>
    <mergeCell ref="G11:G12"/>
    <mergeCell ref="H11:H12"/>
    <mergeCell ref="A6:E6"/>
    <mergeCell ref="F6:K6"/>
    <mergeCell ref="A7:K7"/>
    <mergeCell ref="A8:K8"/>
    <mergeCell ref="A9:K9"/>
    <mergeCell ref="A10:A12"/>
    <mergeCell ref="B10:B12"/>
    <mergeCell ref="C10:C12"/>
    <mergeCell ref="D10:D12"/>
    <mergeCell ref="E10:F10"/>
    <mergeCell ref="A3:B3"/>
    <mergeCell ref="C3:E3"/>
    <mergeCell ref="F3:G3"/>
    <mergeCell ref="H3:K3"/>
    <mergeCell ref="A5:B5"/>
    <mergeCell ref="C5:E5"/>
    <mergeCell ref="F5:G5"/>
    <mergeCell ref="H5:K5"/>
    <mergeCell ref="A22:B22"/>
    <mergeCell ref="C22:D22"/>
    <mergeCell ref="F22:G22"/>
    <mergeCell ref="H22:K22"/>
    <mergeCell ref="A23:B23"/>
    <mergeCell ref="C23:D23"/>
    <mergeCell ref="F23:G23"/>
    <mergeCell ref="H23:K23"/>
    <mergeCell ref="A18:E18"/>
    <mergeCell ref="F18:G18"/>
    <mergeCell ref="A19:H19"/>
    <mergeCell ref="J19:K19"/>
    <mergeCell ref="A21:B21"/>
    <mergeCell ref="C21:D21"/>
    <mergeCell ref="F21:G21"/>
    <mergeCell ref="H21:K21"/>
    <mergeCell ref="A15:K15"/>
    <mergeCell ref="A16:A17"/>
    <mergeCell ref="B16:B17"/>
    <mergeCell ref="C16:C17"/>
    <mergeCell ref="G16:G17"/>
    <mergeCell ref="H16:H17"/>
    <mergeCell ref="J16:J17"/>
    <mergeCell ref="K16:K17"/>
    <mergeCell ref="A28:B28"/>
    <mergeCell ref="C28:D28"/>
    <mergeCell ref="F28:G28"/>
    <mergeCell ref="H28:K28"/>
    <mergeCell ref="A29:B29"/>
    <mergeCell ref="C29:D29"/>
    <mergeCell ref="F29:G29"/>
    <mergeCell ref="H29:K29"/>
    <mergeCell ref="A26:B26"/>
    <mergeCell ref="C26:D26"/>
    <mergeCell ref="F26:G26"/>
    <mergeCell ref="H26:K26"/>
    <mergeCell ref="A27:B27"/>
    <mergeCell ref="C27:D27"/>
    <mergeCell ref="F27:G27"/>
    <mergeCell ref="H27:K27"/>
    <mergeCell ref="A24:B24"/>
    <mergeCell ref="C24:D24"/>
    <mergeCell ref="F24:G24"/>
    <mergeCell ref="H24:K24"/>
    <mergeCell ref="A25:B25"/>
    <mergeCell ref="C25:D25"/>
    <mergeCell ref="F25:G25"/>
    <mergeCell ref="H25:K25"/>
    <mergeCell ref="A35:E35"/>
    <mergeCell ref="F35:G35"/>
    <mergeCell ref="A36:H36"/>
    <mergeCell ref="J36:K36"/>
    <mergeCell ref="A38:B38"/>
    <mergeCell ref="C38:D38"/>
    <mergeCell ref="F38:G38"/>
    <mergeCell ref="H38:K38"/>
    <mergeCell ref="A32:K32"/>
    <mergeCell ref="A33:A34"/>
    <mergeCell ref="B33:B34"/>
    <mergeCell ref="C33:C34"/>
    <mergeCell ref="G33:G34"/>
    <mergeCell ref="H33:H34"/>
    <mergeCell ref="J33:J34"/>
    <mergeCell ref="K33:K34"/>
    <mergeCell ref="A30:B30"/>
    <mergeCell ref="C30:D30"/>
    <mergeCell ref="F30:G30"/>
    <mergeCell ref="H30:K30"/>
    <mergeCell ref="A31:B31"/>
    <mergeCell ref="C31:D31"/>
    <mergeCell ref="F31:G31"/>
    <mergeCell ref="H31:K31"/>
    <mergeCell ref="A41:B41"/>
    <mergeCell ref="C41:D41"/>
    <mergeCell ref="F41:G41"/>
    <mergeCell ref="H41:K41"/>
    <mergeCell ref="A42:K42"/>
    <mergeCell ref="A43:A44"/>
    <mergeCell ref="B43:B44"/>
    <mergeCell ref="C43:C44"/>
    <mergeCell ref="G43:G44"/>
    <mergeCell ref="H43:H44"/>
    <mergeCell ref="A39:B39"/>
    <mergeCell ref="C39:D39"/>
    <mergeCell ref="F39:G39"/>
    <mergeCell ref="H39:K39"/>
    <mergeCell ref="A40:B40"/>
    <mergeCell ref="C40:D40"/>
    <mergeCell ref="F40:G40"/>
    <mergeCell ref="H40:K40"/>
    <mergeCell ref="K47:K48"/>
    <mergeCell ref="A49:E49"/>
    <mergeCell ref="F49:G49"/>
    <mergeCell ref="A50:H50"/>
    <mergeCell ref="J50:K50"/>
    <mergeCell ref="A52:B52"/>
    <mergeCell ref="C52:D52"/>
    <mergeCell ref="F52:G52"/>
    <mergeCell ref="H52:K52"/>
    <mergeCell ref="A47:A48"/>
    <mergeCell ref="B47:B48"/>
    <mergeCell ref="C47:C48"/>
    <mergeCell ref="G47:G48"/>
    <mergeCell ref="H47:H48"/>
    <mergeCell ref="J47:J48"/>
    <mergeCell ref="J43:J44"/>
    <mergeCell ref="K43:K44"/>
    <mergeCell ref="A45:A46"/>
    <mergeCell ref="B45:B46"/>
    <mergeCell ref="C45:C46"/>
    <mergeCell ref="G45:G46"/>
    <mergeCell ref="H45:H46"/>
    <mergeCell ref="J45:J46"/>
    <mergeCell ref="K45:K46"/>
    <mergeCell ref="A57:B57"/>
    <mergeCell ref="C57:D57"/>
    <mergeCell ref="F57:G57"/>
    <mergeCell ref="H57:K57"/>
    <mergeCell ref="A58:B58"/>
    <mergeCell ref="C58:D58"/>
    <mergeCell ref="F58:G58"/>
    <mergeCell ref="H58:K58"/>
    <mergeCell ref="A55:B55"/>
    <mergeCell ref="C55:D55"/>
    <mergeCell ref="F55:G55"/>
    <mergeCell ref="H55:K55"/>
    <mergeCell ref="A56:B56"/>
    <mergeCell ref="C56:D56"/>
    <mergeCell ref="F56:G56"/>
    <mergeCell ref="H56:K56"/>
    <mergeCell ref="A53:B53"/>
    <mergeCell ref="C53:D53"/>
    <mergeCell ref="F53:G53"/>
    <mergeCell ref="H53:K53"/>
    <mergeCell ref="A54:B54"/>
    <mergeCell ref="C54:D54"/>
    <mergeCell ref="F54:G54"/>
    <mergeCell ref="H54:K54"/>
    <mergeCell ref="A61:B61"/>
    <mergeCell ref="C61:D61"/>
    <mergeCell ref="F61:G61"/>
    <mergeCell ref="H61:K61"/>
    <mergeCell ref="A62:K62"/>
    <mergeCell ref="A63:A64"/>
    <mergeCell ref="B63:B64"/>
    <mergeCell ref="C63:C64"/>
    <mergeCell ref="G63:G64"/>
    <mergeCell ref="H63:H64"/>
    <mergeCell ref="A59:B59"/>
    <mergeCell ref="C59:D59"/>
    <mergeCell ref="F59:G59"/>
    <mergeCell ref="H59:K59"/>
    <mergeCell ref="A60:B60"/>
    <mergeCell ref="C60:D60"/>
    <mergeCell ref="F60:G60"/>
    <mergeCell ref="H60:K60"/>
    <mergeCell ref="A70:B70"/>
    <mergeCell ref="C70:D70"/>
    <mergeCell ref="F70:G70"/>
    <mergeCell ref="H70:K70"/>
    <mergeCell ref="A71:B71"/>
    <mergeCell ref="C71:D71"/>
    <mergeCell ref="F71:G71"/>
    <mergeCell ref="H71:K71"/>
    <mergeCell ref="A68:B68"/>
    <mergeCell ref="C68:D68"/>
    <mergeCell ref="F68:G68"/>
    <mergeCell ref="H68:K68"/>
    <mergeCell ref="A69:B69"/>
    <mergeCell ref="C69:D69"/>
    <mergeCell ref="F69:G69"/>
    <mergeCell ref="H69:K69"/>
    <mergeCell ref="J63:J64"/>
    <mergeCell ref="K63:K64"/>
    <mergeCell ref="A65:E65"/>
    <mergeCell ref="F65:G65"/>
    <mergeCell ref="A66:H66"/>
    <mergeCell ref="J66:K66"/>
    <mergeCell ref="K75:K76"/>
    <mergeCell ref="A77:A78"/>
    <mergeCell ref="B77:B78"/>
    <mergeCell ref="C77:C78"/>
    <mergeCell ref="G77:G78"/>
    <mergeCell ref="H77:H78"/>
    <mergeCell ref="J77:J78"/>
    <mergeCell ref="K77:K78"/>
    <mergeCell ref="A75:A76"/>
    <mergeCell ref="B75:B76"/>
    <mergeCell ref="C75:C76"/>
    <mergeCell ref="G75:G76"/>
    <mergeCell ref="H75:H76"/>
    <mergeCell ref="J75:J76"/>
    <mergeCell ref="A72:K72"/>
    <mergeCell ref="A73:A74"/>
    <mergeCell ref="B73:B74"/>
    <mergeCell ref="C73:C74"/>
    <mergeCell ref="G73:G74"/>
    <mergeCell ref="H73:H74"/>
    <mergeCell ref="J73:J74"/>
    <mergeCell ref="K73:K74"/>
    <mergeCell ref="K83:K84"/>
    <mergeCell ref="A85:A86"/>
    <mergeCell ref="B85:B86"/>
    <mergeCell ref="C85:C86"/>
    <mergeCell ref="G85:G86"/>
    <mergeCell ref="H85:H86"/>
    <mergeCell ref="J85:J86"/>
    <mergeCell ref="K85:K86"/>
    <mergeCell ref="A83:A84"/>
    <mergeCell ref="B83:B84"/>
    <mergeCell ref="C83:C84"/>
    <mergeCell ref="G83:G84"/>
    <mergeCell ref="H83:H84"/>
    <mergeCell ref="J83:J84"/>
    <mergeCell ref="K79:K80"/>
    <mergeCell ref="A81:A82"/>
    <mergeCell ref="B81:B82"/>
    <mergeCell ref="C81:C82"/>
    <mergeCell ref="G81:G82"/>
    <mergeCell ref="H81:H82"/>
    <mergeCell ref="J81:J82"/>
    <mergeCell ref="K81:K82"/>
    <mergeCell ref="A79:A80"/>
    <mergeCell ref="B79:B80"/>
    <mergeCell ref="C79:C80"/>
    <mergeCell ref="G79:G80"/>
    <mergeCell ref="H79:H80"/>
    <mergeCell ref="J79:J80"/>
    <mergeCell ref="A93:B93"/>
    <mergeCell ref="C93:D93"/>
    <mergeCell ref="F93:G93"/>
    <mergeCell ref="H93:K93"/>
    <mergeCell ref="A94:B94"/>
    <mergeCell ref="C94:D94"/>
    <mergeCell ref="F94:G94"/>
    <mergeCell ref="H94:K94"/>
    <mergeCell ref="A91:B91"/>
    <mergeCell ref="C91:D91"/>
    <mergeCell ref="F91:G91"/>
    <mergeCell ref="H91:K91"/>
    <mergeCell ref="A92:B92"/>
    <mergeCell ref="C92:D92"/>
    <mergeCell ref="F92:G92"/>
    <mergeCell ref="H92:K92"/>
    <mergeCell ref="A87:E87"/>
    <mergeCell ref="F87:G87"/>
    <mergeCell ref="A88:H88"/>
    <mergeCell ref="J88:K88"/>
    <mergeCell ref="A90:B90"/>
    <mergeCell ref="C90:D90"/>
    <mergeCell ref="F90:G90"/>
    <mergeCell ref="H90:K90"/>
    <mergeCell ref="A99:B99"/>
    <mergeCell ref="C99:D99"/>
    <mergeCell ref="F99:G99"/>
    <mergeCell ref="H99:K99"/>
    <mergeCell ref="A100:B100"/>
    <mergeCell ref="C100:D100"/>
    <mergeCell ref="F100:G100"/>
    <mergeCell ref="H100:K100"/>
    <mergeCell ref="A97:B97"/>
    <mergeCell ref="C97:D97"/>
    <mergeCell ref="F97:G97"/>
    <mergeCell ref="H97:K97"/>
    <mergeCell ref="A98:B98"/>
    <mergeCell ref="C98:D98"/>
    <mergeCell ref="F98:G98"/>
    <mergeCell ref="H98:K98"/>
    <mergeCell ref="A95:B95"/>
    <mergeCell ref="C95:D95"/>
    <mergeCell ref="F95:G95"/>
    <mergeCell ref="H95:K95"/>
    <mergeCell ref="A96:B96"/>
    <mergeCell ref="C96:D96"/>
    <mergeCell ref="F96:G96"/>
    <mergeCell ref="H96:K96"/>
    <mergeCell ref="J103:J104"/>
    <mergeCell ref="K103:K104"/>
    <mergeCell ref="A105:A106"/>
    <mergeCell ref="B105:B106"/>
    <mergeCell ref="C105:C106"/>
    <mergeCell ref="G105:G106"/>
    <mergeCell ref="H105:H106"/>
    <mergeCell ref="J105:J106"/>
    <mergeCell ref="K105:K106"/>
    <mergeCell ref="A101:B101"/>
    <mergeCell ref="C101:D101"/>
    <mergeCell ref="F101:G101"/>
    <mergeCell ref="H101:K101"/>
    <mergeCell ref="A102:K102"/>
    <mergeCell ref="A103:A104"/>
    <mergeCell ref="B103:B104"/>
    <mergeCell ref="C103:C104"/>
    <mergeCell ref="G103:G104"/>
    <mergeCell ref="H103:H104"/>
    <mergeCell ref="A115:B115"/>
    <mergeCell ref="C115:D115"/>
    <mergeCell ref="F115:G115"/>
    <mergeCell ref="H115:K115"/>
    <mergeCell ref="A116:B116"/>
    <mergeCell ref="C116:D116"/>
    <mergeCell ref="F116:G116"/>
    <mergeCell ref="H116:K116"/>
    <mergeCell ref="A113:B113"/>
    <mergeCell ref="C113:D113"/>
    <mergeCell ref="F113:G113"/>
    <mergeCell ref="H113:K113"/>
    <mergeCell ref="A114:B114"/>
    <mergeCell ref="C114:D114"/>
    <mergeCell ref="F114:G114"/>
    <mergeCell ref="H114:K114"/>
    <mergeCell ref="K107:K108"/>
    <mergeCell ref="A109:E109"/>
    <mergeCell ref="F109:G109"/>
    <mergeCell ref="A110:H110"/>
    <mergeCell ref="J110:K110"/>
    <mergeCell ref="A112:B112"/>
    <mergeCell ref="C112:D112"/>
    <mergeCell ref="F112:G112"/>
    <mergeCell ref="H112:K112"/>
    <mergeCell ref="A107:A108"/>
    <mergeCell ref="B107:B108"/>
    <mergeCell ref="C107:C108"/>
    <mergeCell ref="G107:G108"/>
    <mergeCell ref="H107:H108"/>
    <mergeCell ref="J107:J108"/>
    <mergeCell ref="A121:B121"/>
    <mergeCell ref="C121:D121"/>
    <mergeCell ref="F121:G121"/>
    <mergeCell ref="H121:K121"/>
    <mergeCell ref="A122:B122"/>
    <mergeCell ref="C122:D122"/>
    <mergeCell ref="F122:G122"/>
    <mergeCell ref="H122:K122"/>
    <mergeCell ref="A119:B119"/>
    <mergeCell ref="C119:D119"/>
    <mergeCell ref="F119:G119"/>
    <mergeCell ref="H119:K119"/>
    <mergeCell ref="A120:B120"/>
    <mergeCell ref="C120:D120"/>
    <mergeCell ref="F120:G120"/>
    <mergeCell ref="H120:K120"/>
    <mergeCell ref="A117:B117"/>
    <mergeCell ref="C117:D117"/>
    <mergeCell ref="F117:G117"/>
    <mergeCell ref="H117:K117"/>
    <mergeCell ref="A118:B118"/>
    <mergeCell ref="C118:D118"/>
    <mergeCell ref="F118:G118"/>
    <mergeCell ref="H118:K118"/>
    <mergeCell ref="J125:J126"/>
    <mergeCell ref="K125:K126"/>
    <mergeCell ref="A127:A128"/>
    <mergeCell ref="B127:B128"/>
    <mergeCell ref="C127:C128"/>
    <mergeCell ref="G127:G128"/>
    <mergeCell ref="H127:H128"/>
    <mergeCell ref="J127:J128"/>
    <mergeCell ref="K127:K128"/>
    <mergeCell ref="A123:B123"/>
    <mergeCell ref="C123:D123"/>
    <mergeCell ref="F123:G123"/>
    <mergeCell ref="H123:K123"/>
    <mergeCell ref="A124:K124"/>
    <mergeCell ref="A125:A126"/>
    <mergeCell ref="B125:B126"/>
    <mergeCell ref="C125:C126"/>
    <mergeCell ref="G125:G126"/>
    <mergeCell ref="H125:H126"/>
    <mergeCell ref="A135:B135"/>
    <mergeCell ref="C135:D135"/>
    <mergeCell ref="F135:G135"/>
    <mergeCell ref="H135:K135"/>
    <mergeCell ref="A136:B136"/>
    <mergeCell ref="C136:D136"/>
    <mergeCell ref="F136:G136"/>
    <mergeCell ref="H136:K136"/>
    <mergeCell ref="K129:K130"/>
    <mergeCell ref="A131:E131"/>
    <mergeCell ref="F131:G131"/>
    <mergeCell ref="A132:H132"/>
    <mergeCell ref="J132:K132"/>
    <mergeCell ref="A134:B134"/>
    <mergeCell ref="C134:D134"/>
    <mergeCell ref="F134:G134"/>
    <mergeCell ref="H134:K134"/>
    <mergeCell ref="A129:A130"/>
    <mergeCell ref="B129:B130"/>
    <mergeCell ref="C129:C130"/>
    <mergeCell ref="G129:G130"/>
    <mergeCell ref="H129:H130"/>
    <mergeCell ref="J129:J130"/>
    <mergeCell ref="A141:B141"/>
    <mergeCell ref="C141:D141"/>
    <mergeCell ref="F141:G141"/>
    <mergeCell ref="H141:K141"/>
    <mergeCell ref="A142:B142"/>
    <mergeCell ref="C142:D142"/>
    <mergeCell ref="F142:G142"/>
    <mergeCell ref="H142:K142"/>
    <mergeCell ref="A139:B139"/>
    <mergeCell ref="C139:D139"/>
    <mergeCell ref="F139:G139"/>
    <mergeCell ref="H139:K139"/>
    <mergeCell ref="A140:B140"/>
    <mergeCell ref="C140:D140"/>
    <mergeCell ref="F140:G140"/>
    <mergeCell ref="H140:K140"/>
    <mergeCell ref="A137:B137"/>
    <mergeCell ref="C137:D137"/>
    <mergeCell ref="F137:G137"/>
    <mergeCell ref="H137:K137"/>
    <mergeCell ref="A138:B138"/>
    <mergeCell ref="C138:D138"/>
    <mergeCell ref="F138:G138"/>
    <mergeCell ref="H138:K138"/>
    <mergeCell ref="A145:B145"/>
    <mergeCell ref="C145:D145"/>
    <mergeCell ref="F145:G145"/>
    <mergeCell ref="H145:K145"/>
    <mergeCell ref="A146:K146"/>
    <mergeCell ref="A147:A148"/>
    <mergeCell ref="B147:B148"/>
    <mergeCell ref="C147:C148"/>
    <mergeCell ref="G147:G148"/>
    <mergeCell ref="H147:H148"/>
    <mergeCell ref="A143:B143"/>
    <mergeCell ref="C143:D143"/>
    <mergeCell ref="F143:G143"/>
    <mergeCell ref="H143:K143"/>
    <mergeCell ref="A144:B144"/>
    <mergeCell ref="C144:D144"/>
    <mergeCell ref="F144:G144"/>
    <mergeCell ref="H144:K144"/>
    <mergeCell ref="A151:E151"/>
    <mergeCell ref="F151:G151"/>
    <mergeCell ref="A152:H152"/>
    <mergeCell ref="J152:K152"/>
    <mergeCell ref="A154:B154"/>
    <mergeCell ref="C154:D154"/>
    <mergeCell ref="F154:G154"/>
    <mergeCell ref="H154:K154"/>
    <mergeCell ref="J147:J148"/>
    <mergeCell ref="K147:K148"/>
    <mergeCell ref="A149:A150"/>
    <mergeCell ref="B149:B150"/>
    <mergeCell ref="C149:C150"/>
    <mergeCell ref="G149:G150"/>
    <mergeCell ref="H149:H150"/>
    <mergeCell ref="J149:J150"/>
    <mergeCell ref="K149:K150"/>
    <mergeCell ref="A159:B159"/>
    <mergeCell ref="C159:D159"/>
    <mergeCell ref="F159:G159"/>
    <mergeCell ref="H159:K159"/>
    <mergeCell ref="A160:B160"/>
    <mergeCell ref="C160:D160"/>
    <mergeCell ref="F160:G160"/>
    <mergeCell ref="H160:K160"/>
    <mergeCell ref="A157:B157"/>
    <mergeCell ref="C157:D157"/>
    <mergeCell ref="F157:G157"/>
    <mergeCell ref="H157:K157"/>
    <mergeCell ref="A158:B158"/>
    <mergeCell ref="C158:D158"/>
    <mergeCell ref="F158:G158"/>
    <mergeCell ref="H158:K158"/>
    <mergeCell ref="A155:B155"/>
    <mergeCell ref="C155:D155"/>
    <mergeCell ref="F155:G155"/>
    <mergeCell ref="H155:K155"/>
    <mergeCell ref="A156:B156"/>
    <mergeCell ref="C156:D156"/>
    <mergeCell ref="F156:G156"/>
    <mergeCell ref="H156:K156"/>
    <mergeCell ref="A165:K165"/>
    <mergeCell ref="A166:A167"/>
    <mergeCell ref="B166:B167"/>
    <mergeCell ref="C166:C167"/>
    <mergeCell ref="G166:G167"/>
    <mergeCell ref="H166:H167"/>
    <mergeCell ref="J166:J167"/>
    <mergeCell ref="K166:K167"/>
    <mergeCell ref="A163:B163"/>
    <mergeCell ref="C163:D163"/>
    <mergeCell ref="F163:G163"/>
    <mergeCell ref="H163:K163"/>
    <mergeCell ref="A164:B164"/>
    <mergeCell ref="C164:D164"/>
    <mergeCell ref="F164:G164"/>
    <mergeCell ref="H164:K164"/>
    <mergeCell ref="A161:B161"/>
    <mergeCell ref="C161:D161"/>
    <mergeCell ref="F161:G161"/>
    <mergeCell ref="H161:K161"/>
    <mergeCell ref="A162:B162"/>
    <mergeCell ref="C162:D162"/>
    <mergeCell ref="F162:G162"/>
    <mergeCell ref="H162:K162"/>
    <mergeCell ref="A174:B174"/>
    <mergeCell ref="C174:D174"/>
    <mergeCell ref="F174:G174"/>
    <mergeCell ref="H174:K174"/>
    <mergeCell ref="A175:B175"/>
    <mergeCell ref="C175:D175"/>
    <mergeCell ref="F175:G175"/>
    <mergeCell ref="H175:K175"/>
    <mergeCell ref="A172:B172"/>
    <mergeCell ref="C172:D172"/>
    <mergeCell ref="F172:G172"/>
    <mergeCell ref="H172:K172"/>
    <mergeCell ref="A173:B173"/>
    <mergeCell ref="C173:D173"/>
    <mergeCell ref="F173:G173"/>
    <mergeCell ref="H173:K173"/>
    <mergeCell ref="A168:E168"/>
    <mergeCell ref="F168:G168"/>
    <mergeCell ref="A169:H169"/>
    <mergeCell ref="J169:K169"/>
    <mergeCell ref="A171:B171"/>
    <mergeCell ref="C171:D171"/>
    <mergeCell ref="F171:G171"/>
    <mergeCell ref="H171:K171"/>
    <mergeCell ref="A180:K180"/>
    <mergeCell ref="A181:A182"/>
    <mergeCell ref="B181:B182"/>
    <mergeCell ref="C181:C182"/>
    <mergeCell ref="G181:G182"/>
    <mergeCell ref="H181:H182"/>
    <mergeCell ref="J181:J182"/>
    <mergeCell ref="K181:K182"/>
    <mergeCell ref="A178:B178"/>
    <mergeCell ref="C178:D178"/>
    <mergeCell ref="F178:G178"/>
    <mergeCell ref="H178:K178"/>
    <mergeCell ref="A179:B179"/>
    <mergeCell ref="C179:D179"/>
    <mergeCell ref="F179:G179"/>
    <mergeCell ref="H179:K179"/>
    <mergeCell ref="A176:B176"/>
    <mergeCell ref="C176:D176"/>
    <mergeCell ref="F176:G176"/>
    <mergeCell ref="H176:K176"/>
    <mergeCell ref="A177:B177"/>
    <mergeCell ref="C177:D177"/>
    <mergeCell ref="F177:G177"/>
    <mergeCell ref="H177:K177"/>
    <mergeCell ref="A191:B191"/>
    <mergeCell ref="C191:D191"/>
    <mergeCell ref="F191:G191"/>
    <mergeCell ref="H191:K191"/>
    <mergeCell ref="A192:B192"/>
    <mergeCell ref="C192:D192"/>
    <mergeCell ref="F192:G192"/>
    <mergeCell ref="H192:K192"/>
    <mergeCell ref="A189:B189"/>
    <mergeCell ref="C189:D189"/>
    <mergeCell ref="F189:G189"/>
    <mergeCell ref="H189:K189"/>
    <mergeCell ref="A190:B190"/>
    <mergeCell ref="C190:D190"/>
    <mergeCell ref="F190:G190"/>
    <mergeCell ref="H190:K190"/>
    <mergeCell ref="K183:K184"/>
    <mergeCell ref="A185:E185"/>
    <mergeCell ref="F185:G185"/>
    <mergeCell ref="A186:H186"/>
    <mergeCell ref="J186:K186"/>
    <mergeCell ref="A188:B188"/>
    <mergeCell ref="C188:D188"/>
    <mergeCell ref="F188:G188"/>
    <mergeCell ref="H188:K188"/>
    <mergeCell ref="A183:A184"/>
    <mergeCell ref="B183:B184"/>
    <mergeCell ref="C183:C184"/>
    <mergeCell ref="G183:G184"/>
    <mergeCell ref="H183:H184"/>
    <mergeCell ref="J183:J184"/>
    <mergeCell ref="A197:B197"/>
    <mergeCell ref="C197:D197"/>
    <mergeCell ref="F197:G197"/>
    <mergeCell ref="H197:K197"/>
    <mergeCell ref="A198:B198"/>
    <mergeCell ref="C198:D198"/>
    <mergeCell ref="F198:G198"/>
    <mergeCell ref="H198:K198"/>
    <mergeCell ref="A195:B195"/>
    <mergeCell ref="C195:D195"/>
    <mergeCell ref="F195:G195"/>
    <mergeCell ref="H195:K195"/>
    <mergeCell ref="A196:B196"/>
    <mergeCell ref="C196:D196"/>
    <mergeCell ref="F196:G196"/>
    <mergeCell ref="H196:K196"/>
    <mergeCell ref="A193:B193"/>
    <mergeCell ref="C193:D193"/>
    <mergeCell ref="F193:G193"/>
    <mergeCell ref="H193:K193"/>
    <mergeCell ref="A194:B194"/>
    <mergeCell ref="C194:D194"/>
    <mergeCell ref="F194:G194"/>
    <mergeCell ref="H194:K194"/>
    <mergeCell ref="A206:B206"/>
    <mergeCell ref="C206:D206"/>
    <mergeCell ref="F206:G206"/>
    <mergeCell ref="H206:K206"/>
    <mergeCell ref="A207:B207"/>
    <mergeCell ref="C207:D207"/>
    <mergeCell ref="F207:G207"/>
    <mergeCell ref="H207:K207"/>
    <mergeCell ref="J201:J202"/>
    <mergeCell ref="K201:K202"/>
    <mergeCell ref="A203:E203"/>
    <mergeCell ref="F203:G203"/>
    <mergeCell ref="A204:H204"/>
    <mergeCell ref="J204:K204"/>
    <mergeCell ref="A199:B199"/>
    <mergeCell ref="C199:D199"/>
    <mergeCell ref="F199:G199"/>
    <mergeCell ref="H199:K199"/>
    <mergeCell ref="A200:K200"/>
    <mergeCell ref="A201:A202"/>
    <mergeCell ref="B201:B202"/>
    <mergeCell ref="C201:C202"/>
    <mergeCell ref="G201:G202"/>
    <mergeCell ref="H201:H202"/>
    <mergeCell ref="A212:B212"/>
    <mergeCell ref="C212:D212"/>
    <mergeCell ref="F212:G212"/>
    <mergeCell ref="H212:K212"/>
    <mergeCell ref="A213:B213"/>
    <mergeCell ref="C213:D213"/>
    <mergeCell ref="F213:G213"/>
    <mergeCell ref="H213:K213"/>
    <mergeCell ref="A210:B210"/>
    <mergeCell ref="C210:D210"/>
    <mergeCell ref="F210:G210"/>
    <mergeCell ref="H210:K210"/>
    <mergeCell ref="A211:B211"/>
    <mergeCell ref="C211:D211"/>
    <mergeCell ref="F211:G211"/>
    <mergeCell ref="H211:K211"/>
    <mergeCell ref="A208:B208"/>
    <mergeCell ref="C208:D208"/>
    <mergeCell ref="F208:G208"/>
    <mergeCell ref="H208:K208"/>
    <mergeCell ref="A209:B209"/>
    <mergeCell ref="C209:D209"/>
    <mergeCell ref="F209:G209"/>
    <mergeCell ref="H209:K209"/>
    <mergeCell ref="J216:J217"/>
    <mergeCell ref="K216:K217"/>
    <mergeCell ref="A218:A219"/>
    <mergeCell ref="B218:B219"/>
    <mergeCell ref="C218:C219"/>
    <mergeCell ref="G218:G219"/>
    <mergeCell ref="H218:H219"/>
    <mergeCell ref="J218:J219"/>
    <mergeCell ref="K218:K219"/>
    <mergeCell ref="A214:B214"/>
    <mergeCell ref="C214:D214"/>
    <mergeCell ref="F214:G214"/>
    <mergeCell ref="H214:K214"/>
    <mergeCell ref="A215:K215"/>
    <mergeCell ref="A216:A217"/>
    <mergeCell ref="B216:B217"/>
    <mergeCell ref="C216:C217"/>
    <mergeCell ref="G216:G217"/>
    <mergeCell ref="H216:H217"/>
    <mergeCell ref="A226:B226"/>
    <mergeCell ref="C226:D226"/>
    <mergeCell ref="F226:G226"/>
    <mergeCell ref="H226:K226"/>
    <mergeCell ref="A227:B227"/>
    <mergeCell ref="C227:D227"/>
    <mergeCell ref="F227:G227"/>
    <mergeCell ref="H227:K227"/>
    <mergeCell ref="A224:B224"/>
    <mergeCell ref="C224:D224"/>
    <mergeCell ref="F224:G224"/>
    <mergeCell ref="H224:K224"/>
    <mergeCell ref="A225:B225"/>
    <mergeCell ref="C225:D225"/>
    <mergeCell ref="F225:G225"/>
    <mergeCell ref="H225:K225"/>
    <mergeCell ref="A220:E220"/>
    <mergeCell ref="F220:G220"/>
    <mergeCell ref="A221:H221"/>
    <mergeCell ref="J221:K221"/>
    <mergeCell ref="A223:B223"/>
    <mergeCell ref="C223:D223"/>
    <mergeCell ref="F223:G223"/>
    <mergeCell ref="H223:K223"/>
    <mergeCell ref="A232:B232"/>
    <mergeCell ref="C232:D232"/>
    <mergeCell ref="F232:G232"/>
    <mergeCell ref="H232:K232"/>
    <mergeCell ref="A233:B233"/>
    <mergeCell ref="C233:D233"/>
    <mergeCell ref="F233:G233"/>
    <mergeCell ref="H233:K233"/>
    <mergeCell ref="A230:B230"/>
    <mergeCell ref="C230:D230"/>
    <mergeCell ref="F230:G230"/>
    <mergeCell ref="H230:K230"/>
    <mergeCell ref="A231:B231"/>
    <mergeCell ref="C231:D231"/>
    <mergeCell ref="F231:G231"/>
    <mergeCell ref="H231:K231"/>
    <mergeCell ref="A228:B228"/>
    <mergeCell ref="C228:D228"/>
    <mergeCell ref="F228:G228"/>
    <mergeCell ref="H228:K228"/>
    <mergeCell ref="A229:B229"/>
    <mergeCell ref="C229:D229"/>
    <mergeCell ref="F229:G229"/>
    <mergeCell ref="H229:K229"/>
    <mergeCell ref="J236:J237"/>
    <mergeCell ref="K236:K237"/>
    <mergeCell ref="A238:A239"/>
    <mergeCell ref="B238:B239"/>
    <mergeCell ref="C238:C239"/>
    <mergeCell ref="G238:G239"/>
    <mergeCell ref="H238:H239"/>
    <mergeCell ref="J238:J239"/>
    <mergeCell ref="K238:K239"/>
    <mergeCell ref="A234:B234"/>
    <mergeCell ref="C234:D234"/>
    <mergeCell ref="F234:G234"/>
    <mergeCell ref="H234:K234"/>
    <mergeCell ref="A235:K235"/>
    <mergeCell ref="A236:A237"/>
    <mergeCell ref="B236:B237"/>
    <mergeCell ref="C236:C237"/>
    <mergeCell ref="G236:G237"/>
    <mergeCell ref="H236:H237"/>
    <mergeCell ref="A246:B246"/>
    <mergeCell ref="C246:D246"/>
    <mergeCell ref="F246:G246"/>
    <mergeCell ref="H246:K246"/>
    <mergeCell ref="A247:B247"/>
    <mergeCell ref="C247:D247"/>
    <mergeCell ref="F247:G247"/>
    <mergeCell ref="H247:K247"/>
    <mergeCell ref="A244:B244"/>
    <mergeCell ref="C244:D244"/>
    <mergeCell ref="F244:G244"/>
    <mergeCell ref="H244:K244"/>
    <mergeCell ref="A245:B245"/>
    <mergeCell ref="C245:D245"/>
    <mergeCell ref="F245:G245"/>
    <mergeCell ref="H245:K245"/>
    <mergeCell ref="A240:E240"/>
    <mergeCell ref="F240:G240"/>
    <mergeCell ref="A241:H241"/>
    <mergeCell ref="J241:K241"/>
    <mergeCell ref="A243:B243"/>
    <mergeCell ref="C243:D243"/>
    <mergeCell ref="F243:G243"/>
    <mergeCell ref="H243:K243"/>
    <mergeCell ref="A252:B252"/>
    <mergeCell ref="C252:D252"/>
    <mergeCell ref="F252:G252"/>
    <mergeCell ref="H252:K252"/>
    <mergeCell ref="A253:B253"/>
    <mergeCell ref="C253:D253"/>
    <mergeCell ref="F253:G253"/>
    <mergeCell ref="H253:K253"/>
    <mergeCell ref="A250:B250"/>
    <mergeCell ref="C250:D250"/>
    <mergeCell ref="F250:G250"/>
    <mergeCell ref="H250:K250"/>
    <mergeCell ref="A251:B251"/>
    <mergeCell ref="C251:D251"/>
    <mergeCell ref="F251:G251"/>
    <mergeCell ref="H251:K251"/>
    <mergeCell ref="A248:B248"/>
    <mergeCell ref="C248:D248"/>
    <mergeCell ref="F248:G248"/>
    <mergeCell ref="H248:K248"/>
    <mergeCell ref="A249:B249"/>
    <mergeCell ref="C249:D249"/>
    <mergeCell ref="F249:G249"/>
    <mergeCell ref="H249:K249"/>
    <mergeCell ref="A261:B261"/>
    <mergeCell ref="C261:D261"/>
    <mergeCell ref="F261:G261"/>
    <mergeCell ref="H261:K261"/>
    <mergeCell ref="A262:B262"/>
    <mergeCell ref="C262:D262"/>
    <mergeCell ref="F262:G262"/>
    <mergeCell ref="H262:K262"/>
    <mergeCell ref="J256:J257"/>
    <mergeCell ref="K256:K257"/>
    <mergeCell ref="A258:E258"/>
    <mergeCell ref="F258:G258"/>
    <mergeCell ref="A259:H259"/>
    <mergeCell ref="J259:K259"/>
    <mergeCell ref="A254:B254"/>
    <mergeCell ref="C254:D254"/>
    <mergeCell ref="F254:G254"/>
    <mergeCell ref="H254:K254"/>
    <mergeCell ref="A255:K255"/>
    <mergeCell ref="A256:A257"/>
    <mergeCell ref="B256:B257"/>
    <mergeCell ref="C256:C257"/>
    <mergeCell ref="G256:G257"/>
    <mergeCell ref="H256:H257"/>
    <mergeCell ref="A267:B267"/>
    <mergeCell ref="C267:D267"/>
    <mergeCell ref="F267:G267"/>
    <mergeCell ref="H267:K267"/>
    <mergeCell ref="A268:B268"/>
    <mergeCell ref="C268:D268"/>
    <mergeCell ref="F268:G268"/>
    <mergeCell ref="H268:K268"/>
    <mergeCell ref="A265:B265"/>
    <mergeCell ref="C265:D265"/>
    <mergeCell ref="F265:G265"/>
    <mergeCell ref="H265:K265"/>
    <mergeCell ref="A266:B266"/>
    <mergeCell ref="C266:D266"/>
    <mergeCell ref="F266:G266"/>
    <mergeCell ref="H266:K266"/>
    <mergeCell ref="A263:B263"/>
    <mergeCell ref="C263:D263"/>
    <mergeCell ref="F263:G263"/>
    <mergeCell ref="H263:K263"/>
    <mergeCell ref="A264:B264"/>
    <mergeCell ref="C264:D264"/>
    <mergeCell ref="F264:G264"/>
    <mergeCell ref="H264:K264"/>
    <mergeCell ref="J271:J272"/>
    <mergeCell ref="K271:K272"/>
    <mergeCell ref="A273:A274"/>
    <mergeCell ref="B273:B274"/>
    <mergeCell ref="C273:C274"/>
    <mergeCell ref="G273:G274"/>
    <mergeCell ref="H273:H274"/>
    <mergeCell ref="J273:J274"/>
    <mergeCell ref="K273:K274"/>
    <mergeCell ref="A269:B269"/>
    <mergeCell ref="C269:D269"/>
    <mergeCell ref="F269:G269"/>
    <mergeCell ref="H269:K269"/>
    <mergeCell ref="A270:K270"/>
    <mergeCell ref="A271:A272"/>
    <mergeCell ref="B271:B272"/>
    <mergeCell ref="C271:C272"/>
    <mergeCell ref="G271:G272"/>
    <mergeCell ref="H271:H272"/>
    <mergeCell ref="A281:B281"/>
    <mergeCell ref="C281:D281"/>
    <mergeCell ref="F281:G281"/>
    <mergeCell ref="H281:K281"/>
    <mergeCell ref="A282:B282"/>
    <mergeCell ref="C282:D282"/>
    <mergeCell ref="F282:G282"/>
    <mergeCell ref="H282:K282"/>
    <mergeCell ref="K275:K276"/>
    <mergeCell ref="A277:E277"/>
    <mergeCell ref="F277:G277"/>
    <mergeCell ref="A278:H278"/>
    <mergeCell ref="J278:K278"/>
    <mergeCell ref="A280:B280"/>
    <mergeCell ref="C280:D280"/>
    <mergeCell ref="F280:G280"/>
    <mergeCell ref="H280:K280"/>
    <mergeCell ref="A275:A276"/>
    <mergeCell ref="B275:B276"/>
    <mergeCell ref="C275:C276"/>
    <mergeCell ref="G275:G276"/>
    <mergeCell ref="H275:H276"/>
    <mergeCell ref="J275:J276"/>
    <mergeCell ref="A287:B287"/>
    <mergeCell ref="C287:D287"/>
    <mergeCell ref="F287:G287"/>
    <mergeCell ref="H287:K287"/>
    <mergeCell ref="A288:B288"/>
    <mergeCell ref="C288:D288"/>
    <mergeCell ref="F288:G288"/>
    <mergeCell ref="H288:K288"/>
    <mergeCell ref="A285:B285"/>
    <mergeCell ref="C285:D285"/>
    <mergeCell ref="F285:G285"/>
    <mergeCell ref="H285:K285"/>
    <mergeCell ref="A286:B286"/>
    <mergeCell ref="C286:D286"/>
    <mergeCell ref="F286:G286"/>
    <mergeCell ref="H286:K286"/>
    <mergeCell ref="A283:B283"/>
    <mergeCell ref="C283:D283"/>
    <mergeCell ref="F283:G283"/>
    <mergeCell ref="H283:K283"/>
    <mergeCell ref="A284:B284"/>
    <mergeCell ref="C284:D284"/>
    <mergeCell ref="F284:G284"/>
    <mergeCell ref="H284:K284"/>
    <mergeCell ref="J293:J294"/>
    <mergeCell ref="K293:K294"/>
    <mergeCell ref="A295:E295"/>
    <mergeCell ref="F295:G295"/>
    <mergeCell ref="A296:H296"/>
    <mergeCell ref="J296:K296"/>
    <mergeCell ref="A291:B291"/>
    <mergeCell ref="C291:D291"/>
    <mergeCell ref="F291:G291"/>
    <mergeCell ref="H291:K291"/>
    <mergeCell ref="A292:K292"/>
    <mergeCell ref="A293:A294"/>
    <mergeCell ref="B293:B294"/>
    <mergeCell ref="C293:C294"/>
    <mergeCell ref="G293:G294"/>
    <mergeCell ref="H293:H294"/>
    <mergeCell ref="A289:B289"/>
    <mergeCell ref="C289:D289"/>
    <mergeCell ref="F289:G289"/>
    <mergeCell ref="H289:K289"/>
    <mergeCell ref="A290:B290"/>
    <mergeCell ref="C290:D290"/>
    <mergeCell ref="F290:G290"/>
    <mergeCell ref="H290:K290"/>
    <mergeCell ref="A302:B302"/>
    <mergeCell ref="C302:D302"/>
    <mergeCell ref="F302:G302"/>
    <mergeCell ref="H302:K302"/>
    <mergeCell ref="A303:B303"/>
    <mergeCell ref="C303:D303"/>
    <mergeCell ref="F303:G303"/>
    <mergeCell ref="H303:K303"/>
    <mergeCell ref="A300:B300"/>
    <mergeCell ref="C300:D300"/>
    <mergeCell ref="F300:G300"/>
    <mergeCell ref="H300:K300"/>
    <mergeCell ref="A301:B301"/>
    <mergeCell ref="C301:D301"/>
    <mergeCell ref="F301:G301"/>
    <mergeCell ref="H301:K301"/>
    <mergeCell ref="A298:B298"/>
    <mergeCell ref="C298:D298"/>
    <mergeCell ref="F298:G298"/>
    <mergeCell ref="H298:K298"/>
    <mergeCell ref="A299:B299"/>
    <mergeCell ref="C299:D299"/>
    <mergeCell ref="F299:G299"/>
    <mergeCell ref="H299:K299"/>
    <mergeCell ref="A306:B306"/>
    <mergeCell ref="C306:D306"/>
    <mergeCell ref="F306:G306"/>
    <mergeCell ref="H306:K306"/>
    <mergeCell ref="A307:K307"/>
    <mergeCell ref="A308:A309"/>
    <mergeCell ref="B308:B309"/>
    <mergeCell ref="C308:C309"/>
    <mergeCell ref="G308:G309"/>
    <mergeCell ref="H308:H309"/>
    <mergeCell ref="A304:B304"/>
    <mergeCell ref="C304:D304"/>
    <mergeCell ref="F304:G304"/>
    <mergeCell ref="H304:K304"/>
    <mergeCell ref="A305:B305"/>
    <mergeCell ref="C305:D305"/>
    <mergeCell ref="F305:G305"/>
    <mergeCell ref="H305:K305"/>
    <mergeCell ref="A316:B316"/>
    <mergeCell ref="C316:D316"/>
    <mergeCell ref="F316:G316"/>
    <mergeCell ref="H316:K316"/>
    <mergeCell ref="A317:B317"/>
    <mergeCell ref="C317:D317"/>
    <mergeCell ref="F317:G317"/>
    <mergeCell ref="H317:K317"/>
    <mergeCell ref="A312:E312"/>
    <mergeCell ref="F312:G312"/>
    <mergeCell ref="A313:H313"/>
    <mergeCell ref="J313:K313"/>
    <mergeCell ref="A315:B315"/>
    <mergeCell ref="C315:D315"/>
    <mergeCell ref="F315:G315"/>
    <mergeCell ref="H315:K315"/>
    <mergeCell ref="J308:J309"/>
    <mergeCell ref="K308:K309"/>
    <mergeCell ref="A310:A311"/>
    <mergeCell ref="B310:B311"/>
    <mergeCell ref="C310:C311"/>
    <mergeCell ref="G310:G311"/>
    <mergeCell ref="H310:H311"/>
    <mergeCell ref="J310:J311"/>
    <mergeCell ref="K310:K311"/>
    <mergeCell ref="A322:B322"/>
    <mergeCell ref="C322:D322"/>
    <mergeCell ref="F322:G322"/>
    <mergeCell ref="H322:K322"/>
    <mergeCell ref="A323:B323"/>
    <mergeCell ref="C323:D323"/>
    <mergeCell ref="F323:G323"/>
    <mergeCell ref="H323:K323"/>
    <mergeCell ref="A320:B320"/>
    <mergeCell ref="C320:D320"/>
    <mergeCell ref="F320:G320"/>
    <mergeCell ref="H320:K320"/>
    <mergeCell ref="A321:B321"/>
    <mergeCell ref="C321:D321"/>
    <mergeCell ref="F321:G321"/>
    <mergeCell ref="H321:K321"/>
    <mergeCell ref="A318:B318"/>
    <mergeCell ref="C318:D318"/>
    <mergeCell ref="F318:G318"/>
    <mergeCell ref="H318:K318"/>
    <mergeCell ref="A319:B319"/>
    <mergeCell ref="C319:D319"/>
    <mergeCell ref="F319:G319"/>
    <mergeCell ref="H319:K319"/>
    <mergeCell ref="A326:B326"/>
    <mergeCell ref="C326:D326"/>
    <mergeCell ref="F326:G326"/>
    <mergeCell ref="H326:K326"/>
    <mergeCell ref="A327:K327"/>
    <mergeCell ref="A328:A329"/>
    <mergeCell ref="B328:B329"/>
    <mergeCell ref="C328:C329"/>
    <mergeCell ref="G328:G329"/>
    <mergeCell ref="H328:H329"/>
    <mergeCell ref="A324:B324"/>
    <mergeCell ref="C324:D324"/>
    <mergeCell ref="F324:G324"/>
    <mergeCell ref="H324:K324"/>
    <mergeCell ref="A325:B325"/>
    <mergeCell ref="C325:D325"/>
    <mergeCell ref="F325:G325"/>
    <mergeCell ref="H325:K325"/>
    <mergeCell ref="A336:B336"/>
    <mergeCell ref="C336:D336"/>
    <mergeCell ref="F336:G336"/>
    <mergeCell ref="H336:K336"/>
    <mergeCell ref="A337:B337"/>
    <mergeCell ref="C337:D337"/>
    <mergeCell ref="F337:G337"/>
    <mergeCell ref="H337:K337"/>
    <mergeCell ref="A332:E332"/>
    <mergeCell ref="F332:G332"/>
    <mergeCell ref="A333:H333"/>
    <mergeCell ref="J333:K333"/>
    <mergeCell ref="A335:B335"/>
    <mergeCell ref="C335:D335"/>
    <mergeCell ref="F335:G335"/>
    <mergeCell ref="H335:K335"/>
    <mergeCell ref="J328:J329"/>
    <mergeCell ref="K328:K329"/>
    <mergeCell ref="A330:A331"/>
    <mergeCell ref="B330:B331"/>
    <mergeCell ref="C330:C331"/>
    <mergeCell ref="G330:G331"/>
    <mergeCell ref="H330:H331"/>
    <mergeCell ref="J330:J331"/>
    <mergeCell ref="K330:K331"/>
    <mergeCell ref="A342:B342"/>
    <mergeCell ref="C342:D342"/>
    <mergeCell ref="F342:G342"/>
    <mergeCell ref="H342:K342"/>
    <mergeCell ref="A343:B343"/>
    <mergeCell ref="C343:D343"/>
    <mergeCell ref="F343:G343"/>
    <mergeCell ref="H343:K343"/>
    <mergeCell ref="A340:B340"/>
    <mergeCell ref="C340:D340"/>
    <mergeCell ref="F340:G340"/>
    <mergeCell ref="H340:K340"/>
    <mergeCell ref="A341:B341"/>
    <mergeCell ref="C341:D341"/>
    <mergeCell ref="F341:G341"/>
    <mergeCell ref="H341:K341"/>
    <mergeCell ref="A338:B338"/>
    <mergeCell ref="C338:D338"/>
    <mergeCell ref="F338:G338"/>
    <mergeCell ref="H338:K338"/>
    <mergeCell ref="A339:B339"/>
    <mergeCell ref="C339:D339"/>
    <mergeCell ref="F339:G339"/>
    <mergeCell ref="H339:K339"/>
    <mergeCell ref="A346:B346"/>
    <mergeCell ref="C346:D346"/>
    <mergeCell ref="F346:G346"/>
    <mergeCell ref="H346:K346"/>
    <mergeCell ref="A347:K347"/>
    <mergeCell ref="A348:A349"/>
    <mergeCell ref="B348:B349"/>
    <mergeCell ref="C348:C349"/>
    <mergeCell ref="G348:G349"/>
    <mergeCell ref="H348:H349"/>
    <mergeCell ref="A344:B344"/>
    <mergeCell ref="C344:D344"/>
    <mergeCell ref="F344:G344"/>
    <mergeCell ref="H344:K344"/>
    <mergeCell ref="A345:B345"/>
    <mergeCell ref="C345:D345"/>
    <mergeCell ref="F345:G345"/>
    <mergeCell ref="H345:K345"/>
    <mergeCell ref="A356:B356"/>
    <mergeCell ref="C356:D356"/>
    <mergeCell ref="F356:G356"/>
    <mergeCell ref="H356:K356"/>
    <mergeCell ref="A357:B357"/>
    <mergeCell ref="C357:D357"/>
    <mergeCell ref="F357:G357"/>
    <mergeCell ref="H357:K357"/>
    <mergeCell ref="A352:E352"/>
    <mergeCell ref="F352:G352"/>
    <mergeCell ref="A353:H353"/>
    <mergeCell ref="J353:K353"/>
    <mergeCell ref="A355:B355"/>
    <mergeCell ref="C355:D355"/>
    <mergeCell ref="F355:G355"/>
    <mergeCell ref="H355:K355"/>
    <mergeCell ref="J348:J349"/>
    <mergeCell ref="K348:K349"/>
    <mergeCell ref="A350:A351"/>
    <mergeCell ref="B350:B351"/>
    <mergeCell ref="C350:C351"/>
    <mergeCell ref="G350:G351"/>
    <mergeCell ref="H350:H351"/>
    <mergeCell ref="J350:J351"/>
    <mergeCell ref="K350:K351"/>
    <mergeCell ref="A362:B362"/>
    <mergeCell ref="C362:D362"/>
    <mergeCell ref="F362:G362"/>
    <mergeCell ref="H362:K362"/>
    <mergeCell ref="A363:B363"/>
    <mergeCell ref="C363:D363"/>
    <mergeCell ref="F363:G363"/>
    <mergeCell ref="H363:K363"/>
    <mergeCell ref="A360:B360"/>
    <mergeCell ref="C360:D360"/>
    <mergeCell ref="F360:G360"/>
    <mergeCell ref="H360:K360"/>
    <mergeCell ref="A361:B361"/>
    <mergeCell ref="C361:D361"/>
    <mergeCell ref="F361:G361"/>
    <mergeCell ref="H361:K361"/>
    <mergeCell ref="A358:B358"/>
    <mergeCell ref="C358:D358"/>
    <mergeCell ref="F358:G358"/>
    <mergeCell ref="H358:K358"/>
    <mergeCell ref="A359:B359"/>
    <mergeCell ref="C359:D359"/>
    <mergeCell ref="F359:G359"/>
    <mergeCell ref="H359:K359"/>
    <mergeCell ref="A366:B366"/>
    <mergeCell ref="C366:D366"/>
    <mergeCell ref="F366:G366"/>
    <mergeCell ref="H366:K366"/>
    <mergeCell ref="A367:K367"/>
    <mergeCell ref="A368:A369"/>
    <mergeCell ref="B368:B369"/>
    <mergeCell ref="C368:C369"/>
    <mergeCell ref="G368:G369"/>
    <mergeCell ref="H368:H369"/>
    <mergeCell ref="A364:B364"/>
    <mergeCell ref="C364:D364"/>
    <mergeCell ref="F364:G364"/>
    <mergeCell ref="H364:K364"/>
    <mergeCell ref="A365:B365"/>
    <mergeCell ref="C365:D365"/>
    <mergeCell ref="F365:G365"/>
    <mergeCell ref="H365:K365"/>
    <mergeCell ref="A375:B375"/>
    <mergeCell ref="C375:D375"/>
    <mergeCell ref="F375:G375"/>
    <mergeCell ref="H375:K375"/>
    <mergeCell ref="A376:B376"/>
    <mergeCell ref="C376:D376"/>
    <mergeCell ref="F376:G376"/>
    <mergeCell ref="H376:K376"/>
    <mergeCell ref="A373:B373"/>
    <mergeCell ref="C373:D373"/>
    <mergeCell ref="F373:G373"/>
    <mergeCell ref="H373:K373"/>
    <mergeCell ref="A374:B374"/>
    <mergeCell ref="C374:D374"/>
    <mergeCell ref="F374:G374"/>
    <mergeCell ref="H374:K374"/>
    <mergeCell ref="J368:J369"/>
    <mergeCell ref="K368:K369"/>
    <mergeCell ref="A370:E370"/>
    <mergeCell ref="F370:G370"/>
    <mergeCell ref="A371:H371"/>
    <mergeCell ref="J371:K371"/>
    <mergeCell ref="A381:B381"/>
    <mergeCell ref="C381:D381"/>
    <mergeCell ref="F381:G381"/>
    <mergeCell ref="H381:K381"/>
    <mergeCell ref="A382:B382"/>
    <mergeCell ref="C382:D382"/>
    <mergeCell ref="F382:G382"/>
    <mergeCell ref="H382:K382"/>
    <mergeCell ref="A379:B379"/>
    <mergeCell ref="C379:D379"/>
    <mergeCell ref="F379:G379"/>
    <mergeCell ref="H379:K379"/>
    <mergeCell ref="A380:B380"/>
    <mergeCell ref="C380:D380"/>
    <mergeCell ref="F380:G380"/>
    <mergeCell ref="H380:K380"/>
    <mergeCell ref="A377:B377"/>
    <mergeCell ref="C377:D377"/>
    <mergeCell ref="F377:G377"/>
    <mergeCell ref="H377:K377"/>
    <mergeCell ref="A378:B378"/>
    <mergeCell ref="C378:D378"/>
    <mergeCell ref="F378:G378"/>
    <mergeCell ref="H378:K378"/>
    <mergeCell ref="K386:K387"/>
    <mergeCell ref="A388:A389"/>
    <mergeCell ref="B388:B389"/>
    <mergeCell ref="C388:C389"/>
    <mergeCell ref="G388:G389"/>
    <mergeCell ref="H388:H389"/>
    <mergeCell ref="J388:J389"/>
    <mergeCell ref="K388:K389"/>
    <mergeCell ref="A386:A387"/>
    <mergeCell ref="B386:B387"/>
    <mergeCell ref="C386:C387"/>
    <mergeCell ref="G386:G387"/>
    <mergeCell ref="H386:H387"/>
    <mergeCell ref="J386:J387"/>
    <mergeCell ref="A383:B383"/>
    <mergeCell ref="C383:D383"/>
    <mergeCell ref="F383:G383"/>
    <mergeCell ref="H383:K383"/>
    <mergeCell ref="A384:K384"/>
    <mergeCell ref="A385:K385"/>
    <mergeCell ref="A396:B396"/>
    <mergeCell ref="C396:D396"/>
    <mergeCell ref="F396:G396"/>
    <mergeCell ref="H396:K396"/>
    <mergeCell ref="A397:B397"/>
    <mergeCell ref="C397:D397"/>
    <mergeCell ref="F397:G397"/>
    <mergeCell ref="H397:K397"/>
    <mergeCell ref="K390:K391"/>
    <mergeCell ref="A392:E392"/>
    <mergeCell ref="F392:G392"/>
    <mergeCell ref="A393:H393"/>
    <mergeCell ref="J393:K393"/>
    <mergeCell ref="A395:B395"/>
    <mergeCell ref="C395:D395"/>
    <mergeCell ref="F395:G395"/>
    <mergeCell ref="H395:K395"/>
    <mergeCell ref="A390:A391"/>
    <mergeCell ref="B390:B391"/>
    <mergeCell ref="C390:C391"/>
    <mergeCell ref="G390:G391"/>
    <mergeCell ref="H390:H391"/>
    <mergeCell ref="J390:J391"/>
    <mergeCell ref="A402:B402"/>
    <mergeCell ref="C402:D402"/>
    <mergeCell ref="F402:G402"/>
    <mergeCell ref="H402:K402"/>
    <mergeCell ref="A403:B403"/>
    <mergeCell ref="C403:D403"/>
    <mergeCell ref="F403:G403"/>
    <mergeCell ref="H403:K403"/>
    <mergeCell ref="A400:B400"/>
    <mergeCell ref="C400:D400"/>
    <mergeCell ref="F400:G400"/>
    <mergeCell ref="H400:K400"/>
    <mergeCell ref="A401:B401"/>
    <mergeCell ref="C401:D401"/>
    <mergeCell ref="F401:G401"/>
    <mergeCell ref="H401:K401"/>
    <mergeCell ref="A398:B398"/>
    <mergeCell ref="C398:D398"/>
    <mergeCell ref="F398:G398"/>
    <mergeCell ref="H398:K398"/>
    <mergeCell ref="A399:B399"/>
    <mergeCell ref="C399:D399"/>
    <mergeCell ref="F399:G399"/>
    <mergeCell ref="H399:K399"/>
    <mergeCell ref="A406:B406"/>
    <mergeCell ref="C406:D406"/>
    <mergeCell ref="F406:G406"/>
    <mergeCell ref="H406:K406"/>
    <mergeCell ref="A407:K407"/>
    <mergeCell ref="A408:A409"/>
    <mergeCell ref="B408:B409"/>
    <mergeCell ref="C408:C409"/>
    <mergeCell ref="G408:G409"/>
    <mergeCell ref="H408:H409"/>
    <mergeCell ref="A404:B404"/>
    <mergeCell ref="C404:D404"/>
    <mergeCell ref="F404:G404"/>
    <mergeCell ref="H404:K404"/>
    <mergeCell ref="A405:B405"/>
    <mergeCell ref="C405:D405"/>
    <mergeCell ref="F405:G405"/>
    <mergeCell ref="H405:K405"/>
    <mergeCell ref="A415:B415"/>
    <mergeCell ref="C415:D415"/>
    <mergeCell ref="F415:G415"/>
    <mergeCell ref="H415:K415"/>
    <mergeCell ref="A416:B416"/>
    <mergeCell ref="C416:D416"/>
    <mergeCell ref="F416:G416"/>
    <mergeCell ref="H416:K416"/>
    <mergeCell ref="A413:B413"/>
    <mergeCell ref="C413:D413"/>
    <mergeCell ref="F413:G413"/>
    <mergeCell ref="H413:K413"/>
    <mergeCell ref="A414:B414"/>
    <mergeCell ref="C414:D414"/>
    <mergeCell ref="F414:G414"/>
    <mergeCell ref="H414:K414"/>
    <mergeCell ref="J408:J409"/>
    <mergeCell ref="K408:K409"/>
    <mergeCell ref="A410:E410"/>
    <mergeCell ref="F410:G410"/>
    <mergeCell ref="A411:H411"/>
    <mergeCell ref="J411:K411"/>
    <mergeCell ref="A421:B421"/>
    <mergeCell ref="C421:D421"/>
    <mergeCell ref="F421:G421"/>
    <mergeCell ref="H421:K421"/>
    <mergeCell ref="A422:B422"/>
    <mergeCell ref="C422:D422"/>
    <mergeCell ref="F422:G422"/>
    <mergeCell ref="H422:K422"/>
    <mergeCell ref="A419:B419"/>
    <mergeCell ref="C419:D419"/>
    <mergeCell ref="F419:G419"/>
    <mergeCell ref="H419:K419"/>
    <mergeCell ref="A420:B420"/>
    <mergeCell ref="C420:D420"/>
    <mergeCell ref="F420:G420"/>
    <mergeCell ref="H420:K420"/>
    <mergeCell ref="A417:B417"/>
    <mergeCell ref="C417:D417"/>
    <mergeCell ref="F417:G417"/>
    <mergeCell ref="H417:K417"/>
    <mergeCell ref="A418:B418"/>
    <mergeCell ref="C418:D418"/>
    <mergeCell ref="F418:G418"/>
    <mergeCell ref="H418:K418"/>
    <mergeCell ref="J427:J428"/>
    <mergeCell ref="K427:K428"/>
    <mergeCell ref="A429:A430"/>
    <mergeCell ref="B429:B430"/>
    <mergeCell ref="C429:C430"/>
    <mergeCell ref="G429:G430"/>
    <mergeCell ref="H429:H430"/>
    <mergeCell ref="J429:J430"/>
    <mergeCell ref="K429:K430"/>
    <mergeCell ref="A423:E423"/>
    <mergeCell ref="F423:G423"/>
    <mergeCell ref="A424:H424"/>
    <mergeCell ref="J424:K424"/>
    <mergeCell ref="A426:K426"/>
    <mergeCell ref="A427:A428"/>
    <mergeCell ref="B427:B428"/>
    <mergeCell ref="C427:C428"/>
    <mergeCell ref="G427:G428"/>
    <mergeCell ref="H427:H428"/>
    <mergeCell ref="A437:B437"/>
    <mergeCell ref="C437:D437"/>
    <mergeCell ref="F437:G437"/>
    <mergeCell ref="H437:K437"/>
    <mergeCell ref="A438:B438"/>
    <mergeCell ref="C438:D438"/>
    <mergeCell ref="F438:G438"/>
    <mergeCell ref="H438:K438"/>
    <mergeCell ref="A435:B435"/>
    <mergeCell ref="C435:D435"/>
    <mergeCell ref="F435:G435"/>
    <mergeCell ref="H435:K435"/>
    <mergeCell ref="A436:B436"/>
    <mergeCell ref="C436:D436"/>
    <mergeCell ref="F436:G436"/>
    <mergeCell ref="H436:K436"/>
    <mergeCell ref="A431:E431"/>
    <mergeCell ref="F431:G431"/>
    <mergeCell ref="A432:H432"/>
    <mergeCell ref="J432:K432"/>
    <mergeCell ref="A434:B434"/>
    <mergeCell ref="C434:D434"/>
    <mergeCell ref="F434:G434"/>
    <mergeCell ref="H434:K434"/>
    <mergeCell ref="A443:B443"/>
    <mergeCell ref="C443:D443"/>
    <mergeCell ref="F443:G443"/>
    <mergeCell ref="H443:K443"/>
    <mergeCell ref="A444:B444"/>
    <mergeCell ref="C444:D444"/>
    <mergeCell ref="F444:G444"/>
    <mergeCell ref="H444:K444"/>
    <mergeCell ref="A441:B441"/>
    <mergeCell ref="C441:D441"/>
    <mergeCell ref="F441:G441"/>
    <mergeCell ref="H441:K441"/>
    <mergeCell ref="A442:B442"/>
    <mergeCell ref="C442:D442"/>
    <mergeCell ref="F442:G442"/>
    <mergeCell ref="H442:K442"/>
    <mergeCell ref="A439:B439"/>
    <mergeCell ref="C439:D439"/>
    <mergeCell ref="F439:G439"/>
    <mergeCell ref="H439:K439"/>
    <mergeCell ref="A440:B440"/>
    <mergeCell ref="C440:D440"/>
    <mergeCell ref="F440:G440"/>
    <mergeCell ref="H440:K440"/>
    <mergeCell ref="A452:B452"/>
    <mergeCell ref="C452:D452"/>
    <mergeCell ref="F452:G452"/>
    <mergeCell ref="H452:K452"/>
    <mergeCell ref="A453:B453"/>
    <mergeCell ref="C453:D453"/>
    <mergeCell ref="F453:G453"/>
    <mergeCell ref="H453:K453"/>
    <mergeCell ref="J447:J448"/>
    <mergeCell ref="K447:K448"/>
    <mergeCell ref="A449:E449"/>
    <mergeCell ref="F449:G449"/>
    <mergeCell ref="A450:H450"/>
    <mergeCell ref="J450:K450"/>
    <mergeCell ref="A445:B445"/>
    <mergeCell ref="C445:D445"/>
    <mergeCell ref="F445:G445"/>
    <mergeCell ref="H445:K445"/>
    <mergeCell ref="A446:K446"/>
    <mergeCell ref="A447:A448"/>
    <mergeCell ref="B447:B448"/>
    <mergeCell ref="C447:C448"/>
    <mergeCell ref="G447:G448"/>
    <mergeCell ref="H447:H448"/>
    <mergeCell ref="A458:B458"/>
    <mergeCell ref="C458:D458"/>
    <mergeCell ref="F458:G458"/>
    <mergeCell ref="H458:K458"/>
    <mergeCell ref="A459:B459"/>
    <mergeCell ref="C459:D459"/>
    <mergeCell ref="F459:G459"/>
    <mergeCell ref="H459:K459"/>
    <mergeCell ref="A456:B456"/>
    <mergeCell ref="C456:D456"/>
    <mergeCell ref="F456:G456"/>
    <mergeCell ref="H456:K456"/>
    <mergeCell ref="A457:B457"/>
    <mergeCell ref="C457:D457"/>
    <mergeCell ref="F457:G457"/>
    <mergeCell ref="H457:K457"/>
    <mergeCell ref="A454:B454"/>
    <mergeCell ref="C454:D454"/>
    <mergeCell ref="F454:G454"/>
    <mergeCell ref="H454:K454"/>
    <mergeCell ref="A455:B455"/>
    <mergeCell ref="C455:D455"/>
    <mergeCell ref="F455:G455"/>
    <mergeCell ref="H455:K455"/>
    <mergeCell ref="A467:B467"/>
    <mergeCell ref="C467:D467"/>
    <mergeCell ref="F467:G467"/>
    <mergeCell ref="H467:K467"/>
    <mergeCell ref="A468:B468"/>
    <mergeCell ref="C468:D468"/>
    <mergeCell ref="F468:G468"/>
    <mergeCell ref="H468:K468"/>
    <mergeCell ref="J462:J463"/>
    <mergeCell ref="K462:K463"/>
    <mergeCell ref="A464:E464"/>
    <mergeCell ref="F464:G464"/>
    <mergeCell ref="A465:H465"/>
    <mergeCell ref="J465:K465"/>
    <mergeCell ref="A460:B460"/>
    <mergeCell ref="C460:D460"/>
    <mergeCell ref="F460:G460"/>
    <mergeCell ref="H460:K460"/>
    <mergeCell ref="A461:K461"/>
    <mergeCell ref="A462:A463"/>
    <mergeCell ref="B462:B463"/>
    <mergeCell ref="C462:C463"/>
    <mergeCell ref="G462:G463"/>
    <mergeCell ref="H462:H463"/>
    <mergeCell ref="A473:B473"/>
    <mergeCell ref="C473:D473"/>
    <mergeCell ref="F473:G473"/>
    <mergeCell ref="H473:K473"/>
    <mergeCell ref="A474:B474"/>
    <mergeCell ref="C474:D474"/>
    <mergeCell ref="F474:G474"/>
    <mergeCell ref="H474:K474"/>
    <mergeCell ref="A471:B471"/>
    <mergeCell ref="C471:D471"/>
    <mergeCell ref="F471:G471"/>
    <mergeCell ref="H471:K471"/>
    <mergeCell ref="A472:B472"/>
    <mergeCell ref="C472:D472"/>
    <mergeCell ref="F472:G472"/>
    <mergeCell ref="H472:K472"/>
    <mergeCell ref="A469:B469"/>
    <mergeCell ref="C469:D469"/>
    <mergeCell ref="F469:G469"/>
    <mergeCell ref="H469:K469"/>
    <mergeCell ref="A470:B470"/>
    <mergeCell ref="C470:D470"/>
    <mergeCell ref="F470:G470"/>
    <mergeCell ref="H470:K470"/>
    <mergeCell ref="A477:B477"/>
    <mergeCell ref="C477:D477"/>
    <mergeCell ref="F477:G477"/>
    <mergeCell ref="H477:K477"/>
    <mergeCell ref="A478:K478"/>
    <mergeCell ref="A479:A480"/>
    <mergeCell ref="B479:B480"/>
    <mergeCell ref="C479:C480"/>
    <mergeCell ref="G479:G480"/>
    <mergeCell ref="H479:H480"/>
    <mergeCell ref="A475:B475"/>
    <mergeCell ref="C475:D475"/>
    <mergeCell ref="F475:G475"/>
    <mergeCell ref="H475:K475"/>
    <mergeCell ref="A476:B476"/>
    <mergeCell ref="C476:D476"/>
    <mergeCell ref="F476:G476"/>
    <mergeCell ref="H476:K476"/>
    <mergeCell ref="K483:K484"/>
    <mergeCell ref="A485:E485"/>
    <mergeCell ref="F485:G485"/>
    <mergeCell ref="A486:H486"/>
    <mergeCell ref="J486:K486"/>
    <mergeCell ref="A488:B488"/>
    <mergeCell ref="C488:D488"/>
    <mergeCell ref="F488:G488"/>
    <mergeCell ref="H488:K488"/>
    <mergeCell ref="A483:A484"/>
    <mergeCell ref="B483:B484"/>
    <mergeCell ref="C483:C484"/>
    <mergeCell ref="G483:G484"/>
    <mergeCell ref="H483:H484"/>
    <mergeCell ref="J483:J484"/>
    <mergeCell ref="J479:J480"/>
    <mergeCell ref="K479:K480"/>
    <mergeCell ref="A481:A482"/>
    <mergeCell ref="B481:B482"/>
    <mergeCell ref="C481:C482"/>
    <mergeCell ref="G481:G482"/>
    <mergeCell ref="H481:H482"/>
    <mergeCell ref="J481:J482"/>
    <mergeCell ref="K481:K482"/>
    <mergeCell ref="A493:B493"/>
    <mergeCell ref="C493:D493"/>
    <mergeCell ref="F493:G493"/>
    <mergeCell ref="H493:K493"/>
    <mergeCell ref="A494:B494"/>
    <mergeCell ref="C494:D494"/>
    <mergeCell ref="F494:G494"/>
    <mergeCell ref="H494:K494"/>
    <mergeCell ref="A491:B491"/>
    <mergeCell ref="C491:D491"/>
    <mergeCell ref="F491:G491"/>
    <mergeCell ref="H491:K491"/>
    <mergeCell ref="A492:B492"/>
    <mergeCell ref="C492:D492"/>
    <mergeCell ref="F492:G492"/>
    <mergeCell ref="H492:K492"/>
    <mergeCell ref="A489:B489"/>
    <mergeCell ref="C489:D489"/>
    <mergeCell ref="F489:G489"/>
    <mergeCell ref="H489:K489"/>
    <mergeCell ref="A490:B490"/>
    <mergeCell ref="C490:D490"/>
    <mergeCell ref="F490:G490"/>
    <mergeCell ref="H490:K490"/>
    <mergeCell ref="A499:B499"/>
    <mergeCell ref="C499:D499"/>
    <mergeCell ref="F499:G499"/>
    <mergeCell ref="H499:K499"/>
    <mergeCell ref="A500:K500"/>
    <mergeCell ref="A501:K501"/>
    <mergeCell ref="A497:B497"/>
    <mergeCell ref="C497:D497"/>
    <mergeCell ref="F497:G497"/>
    <mergeCell ref="H497:K497"/>
    <mergeCell ref="A498:B498"/>
    <mergeCell ref="C498:D498"/>
    <mergeCell ref="F498:G498"/>
    <mergeCell ref="H498:K498"/>
    <mergeCell ref="A495:B495"/>
    <mergeCell ref="C495:D495"/>
    <mergeCell ref="F495:G495"/>
    <mergeCell ref="H495:K495"/>
    <mergeCell ref="A496:B496"/>
    <mergeCell ref="C496:D496"/>
    <mergeCell ref="F496:G496"/>
    <mergeCell ref="H496:K496"/>
    <mergeCell ref="A510:B510"/>
    <mergeCell ref="C510:D510"/>
    <mergeCell ref="F510:G510"/>
    <mergeCell ref="H510:K510"/>
    <mergeCell ref="A511:B511"/>
    <mergeCell ref="C511:D511"/>
    <mergeCell ref="F511:G511"/>
    <mergeCell ref="H511:K511"/>
    <mergeCell ref="A506:E506"/>
    <mergeCell ref="F506:G506"/>
    <mergeCell ref="A507:H507"/>
    <mergeCell ref="J507:K507"/>
    <mergeCell ref="A509:B509"/>
    <mergeCell ref="C509:D509"/>
    <mergeCell ref="F509:G509"/>
    <mergeCell ref="H509:K509"/>
    <mergeCell ref="K502:K503"/>
    <mergeCell ref="A504:A505"/>
    <mergeCell ref="B504:B505"/>
    <mergeCell ref="C504:C505"/>
    <mergeCell ref="G504:G505"/>
    <mergeCell ref="H504:H505"/>
    <mergeCell ref="J504:J505"/>
    <mergeCell ref="K504:K505"/>
    <mergeCell ref="A502:A503"/>
    <mergeCell ref="B502:B503"/>
    <mergeCell ref="C502:C503"/>
    <mergeCell ref="G502:G503"/>
    <mergeCell ref="H502:H503"/>
    <mergeCell ref="J502:J503"/>
    <mergeCell ref="A516:B516"/>
    <mergeCell ref="C516:D516"/>
    <mergeCell ref="F516:G516"/>
    <mergeCell ref="H516:K516"/>
    <mergeCell ref="A517:B517"/>
    <mergeCell ref="C517:D517"/>
    <mergeCell ref="F517:G517"/>
    <mergeCell ref="H517:K517"/>
    <mergeCell ref="A514:B514"/>
    <mergeCell ref="C514:D514"/>
    <mergeCell ref="F514:G514"/>
    <mergeCell ref="H514:K514"/>
    <mergeCell ref="A515:B515"/>
    <mergeCell ref="C515:D515"/>
    <mergeCell ref="F515:G515"/>
    <mergeCell ref="H515:K515"/>
    <mergeCell ref="A512:B512"/>
    <mergeCell ref="C512:D512"/>
    <mergeCell ref="F512:G512"/>
    <mergeCell ref="H512:K512"/>
    <mergeCell ref="A513:B513"/>
    <mergeCell ref="C513:D513"/>
    <mergeCell ref="F513:G513"/>
    <mergeCell ref="H513:K513"/>
    <mergeCell ref="A528:B528"/>
    <mergeCell ref="C528:D528"/>
    <mergeCell ref="F528:G528"/>
    <mergeCell ref="H528:K528"/>
    <mergeCell ref="A529:B529"/>
    <mergeCell ref="C529:D529"/>
    <mergeCell ref="F529:G529"/>
    <mergeCell ref="H529:K529"/>
    <mergeCell ref="A518:B518"/>
    <mergeCell ref="C518:D518"/>
    <mergeCell ref="F518:G518"/>
    <mergeCell ref="H518:K518"/>
    <mergeCell ref="A519:B519"/>
    <mergeCell ref="C519:D519"/>
    <mergeCell ref="F519:G519"/>
    <mergeCell ref="H519:K519"/>
    <mergeCell ref="A523:A524"/>
    <mergeCell ref="B523:B524"/>
    <mergeCell ref="C523:C524"/>
    <mergeCell ref="G523:G524"/>
    <mergeCell ref="H523:H524"/>
    <mergeCell ref="J523:J524"/>
    <mergeCell ref="K523:K524"/>
    <mergeCell ref="A525:E525"/>
    <mergeCell ref="A520:K520"/>
    <mergeCell ref="A521:A522"/>
    <mergeCell ref="B521:B522"/>
    <mergeCell ref="C521:C522"/>
    <mergeCell ref="G521:G522"/>
    <mergeCell ref="H521:H522"/>
    <mergeCell ref="J521:J522"/>
    <mergeCell ref="K521:K522"/>
    <mergeCell ref="C535:D535"/>
    <mergeCell ref="F535:G535"/>
    <mergeCell ref="H535:K535"/>
    <mergeCell ref="A532:B532"/>
    <mergeCell ref="C532:D532"/>
    <mergeCell ref="F532:G532"/>
    <mergeCell ref="H532:K532"/>
    <mergeCell ref="A533:B533"/>
    <mergeCell ref="C533:D533"/>
    <mergeCell ref="F533:G533"/>
    <mergeCell ref="H533:K533"/>
    <mergeCell ref="A530:B530"/>
    <mergeCell ref="C530:D530"/>
    <mergeCell ref="F530:G530"/>
    <mergeCell ref="H530:K530"/>
    <mergeCell ref="A531:B531"/>
    <mergeCell ref="C531:D531"/>
    <mergeCell ref="F531:G531"/>
    <mergeCell ref="H531:K531"/>
    <mergeCell ref="A552:B552"/>
    <mergeCell ref="C552:E552"/>
    <mergeCell ref="F552:G552"/>
    <mergeCell ref="H552:K552"/>
    <mergeCell ref="A553:E553"/>
    <mergeCell ref="F553:K553"/>
    <mergeCell ref="A549:B549"/>
    <mergeCell ref="C549:E549"/>
    <mergeCell ref="F549:G549"/>
    <mergeCell ref="H549:K549"/>
    <mergeCell ref="A550:B550"/>
    <mergeCell ref="C550:E550"/>
    <mergeCell ref="F550:G550"/>
    <mergeCell ref="H550:K550"/>
    <mergeCell ref="A548:I548"/>
    <mergeCell ref="J548:K548"/>
    <mergeCell ref="A546:B546"/>
    <mergeCell ref="D546:F546"/>
    <mergeCell ref="H546:K546"/>
    <mergeCell ref="G558:G559"/>
    <mergeCell ref="H558:H559"/>
    <mergeCell ref="A561:K561"/>
    <mergeCell ref="A562:A563"/>
    <mergeCell ref="B562:B563"/>
    <mergeCell ref="C562:C563"/>
    <mergeCell ref="G562:G563"/>
    <mergeCell ref="H562:H563"/>
    <mergeCell ref="J562:J563"/>
    <mergeCell ref="K562:K563"/>
    <mergeCell ref="A554:K554"/>
    <mergeCell ref="A555:K555"/>
    <mergeCell ref="A556:K556"/>
    <mergeCell ref="A557:A559"/>
    <mergeCell ref="B557:B559"/>
    <mergeCell ref="C557:C559"/>
    <mergeCell ref="D557:D559"/>
    <mergeCell ref="E557:F557"/>
    <mergeCell ref="G557:I557"/>
    <mergeCell ref="J557:K558"/>
    <mergeCell ref="A570:B570"/>
    <mergeCell ref="C570:D570"/>
    <mergeCell ref="F570:G570"/>
    <mergeCell ref="H570:K570"/>
    <mergeCell ref="A571:B571"/>
    <mergeCell ref="C571:D571"/>
    <mergeCell ref="F571:G571"/>
    <mergeCell ref="H571:K571"/>
    <mergeCell ref="K564:K565"/>
    <mergeCell ref="A566:E566"/>
    <mergeCell ref="F566:G566"/>
    <mergeCell ref="A567:H567"/>
    <mergeCell ref="J567:K567"/>
    <mergeCell ref="A569:B569"/>
    <mergeCell ref="C569:D569"/>
    <mergeCell ref="F569:G569"/>
    <mergeCell ref="H569:K569"/>
    <mergeCell ref="A564:A565"/>
    <mergeCell ref="B564:B565"/>
    <mergeCell ref="C564:C565"/>
    <mergeCell ref="G564:G565"/>
    <mergeCell ref="H564:H565"/>
    <mergeCell ref="J564:J565"/>
    <mergeCell ref="A576:B576"/>
    <mergeCell ref="C576:D576"/>
    <mergeCell ref="F576:G576"/>
    <mergeCell ref="H576:K576"/>
    <mergeCell ref="A577:B577"/>
    <mergeCell ref="C577:D577"/>
    <mergeCell ref="F577:G577"/>
    <mergeCell ref="H577:K577"/>
    <mergeCell ref="A574:B574"/>
    <mergeCell ref="C574:D574"/>
    <mergeCell ref="F574:G574"/>
    <mergeCell ref="H574:K574"/>
    <mergeCell ref="A575:B575"/>
    <mergeCell ref="C575:D575"/>
    <mergeCell ref="F575:G575"/>
    <mergeCell ref="H575:K575"/>
    <mergeCell ref="A572:B572"/>
    <mergeCell ref="C572:D572"/>
    <mergeCell ref="F572:G572"/>
    <mergeCell ref="H572:K572"/>
    <mergeCell ref="A573:B573"/>
    <mergeCell ref="C573:D573"/>
    <mergeCell ref="F573:G573"/>
    <mergeCell ref="H573:K573"/>
    <mergeCell ref="A580:B580"/>
    <mergeCell ref="C580:D580"/>
    <mergeCell ref="F580:G580"/>
    <mergeCell ref="H580:K580"/>
    <mergeCell ref="A581:K581"/>
    <mergeCell ref="A582:A583"/>
    <mergeCell ref="B582:B583"/>
    <mergeCell ref="C582:C583"/>
    <mergeCell ref="G582:G583"/>
    <mergeCell ref="H582:H583"/>
    <mergeCell ref="A578:B578"/>
    <mergeCell ref="C578:D578"/>
    <mergeCell ref="F578:G578"/>
    <mergeCell ref="H578:K578"/>
    <mergeCell ref="A579:B579"/>
    <mergeCell ref="C579:D579"/>
    <mergeCell ref="F579:G579"/>
    <mergeCell ref="H579:K579"/>
    <mergeCell ref="A590:B590"/>
    <mergeCell ref="C590:D590"/>
    <mergeCell ref="F590:G590"/>
    <mergeCell ref="H590:K590"/>
    <mergeCell ref="A591:B591"/>
    <mergeCell ref="C591:D591"/>
    <mergeCell ref="F591:G591"/>
    <mergeCell ref="H591:K591"/>
    <mergeCell ref="A586:E586"/>
    <mergeCell ref="F586:G586"/>
    <mergeCell ref="A587:H587"/>
    <mergeCell ref="J587:K587"/>
    <mergeCell ref="A589:B589"/>
    <mergeCell ref="C589:D589"/>
    <mergeCell ref="F589:G589"/>
    <mergeCell ref="H589:K589"/>
    <mergeCell ref="J582:J583"/>
    <mergeCell ref="K582:K583"/>
    <mergeCell ref="A584:A585"/>
    <mergeCell ref="B584:B585"/>
    <mergeCell ref="C584:C585"/>
    <mergeCell ref="G584:G585"/>
    <mergeCell ref="H584:H585"/>
    <mergeCell ref="J584:J585"/>
    <mergeCell ref="K584:K585"/>
    <mergeCell ref="A596:B596"/>
    <mergeCell ref="C596:D596"/>
    <mergeCell ref="F596:G596"/>
    <mergeCell ref="H596:K596"/>
    <mergeCell ref="A597:B597"/>
    <mergeCell ref="C597:D597"/>
    <mergeCell ref="F597:G597"/>
    <mergeCell ref="H597:K597"/>
    <mergeCell ref="A594:B594"/>
    <mergeCell ref="C594:D594"/>
    <mergeCell ref="F594:G594"/>
    <mergeCell ref="H594:K594"/>
    <mergeCell ref="A595:B595"/>
    <mergeCell ref="C595:D595"/>
    <mergeCell ref="F595:G595"/>
    <mergeCell ref="H595:K595"/>
    <mergeCell ref="A592:B592"/>
    <mergeCell ref="C592:D592"/>
    <mergeCell ref="F592:G592"/>
    <mergeCell ref="H592:K592"/>
    <mergeCell ref="A593:B593"/>
    <mergeCell ref="C593:D593"/>
    <mergeCell ref="F593:G593"/>
    <mergeCell ref="H593:K593"/>
    <mergeCell ref="A600:B600"/>
    <mergeCell ref="C600:D600"/>
    <mergeCell ref="F600:G600"/>
    <mergeCell ref="H600:K600"/>
    <mergeCell ref="A601:K601"/>
    <mergeCell ref="A602:A603"/>
    <mergeCell ref="B602:B603"/>
    <mergeCell ref="C602:C603"/>
    <mergeCell ref="G602:G603"/>
    <mergeCell ref="H602:H603"/>
    <mergeCell ref="A598:B598"/>
    <mergeCell ref="C598:D598"/>
    <mergeCell ref="F598:G598"/>
    <mergeCell ref="H598:K598"/>
    <mergeCell ref="A599:B599"/>
    <mergeCell ref="C599:D599"/>
    <mergeCell ref="F599:G599"/>
    <mergeCell ref="H599:K599"/>
    <mergeCell ref="A609:B609"/>
    <mergeCell ref="C609:D609"/>
    <mergeCell ref="F609:G609"/>
    <mergeCell ref="H609:K609"/>
    <mergeCell ref="A610:B610"/>
    <mergeCell ref="C610:D610"/>
    <mergeCell ref="F610:G610"/>
    <mergeCell ref="H610:K610"/>
    <mergeCell ref="A607:B607"/>
    <mergeCell ref="C607:D607"/>
    <mergeCell ref="F607:G607"/>
    <mergeCell ref="H607:K607"/>
    <mergeCell ref="A608:B608"/>
    <mergeCell ref="C608:D608"/>
    <mergeCell ref="F608:G608"/>
    <mergeCell ref="H608:K608"/>
    <mergeCell ref="J602:J603"/>
    <mergeCell ref="K602:K603"/>
    <mergeCell ref="A604:E604"/>
    <mergeCell ref="F604:G604"/>
    <mergeCell ref="A605:H605"/>
    <mergeCell ref="J605:K605"/>
    <mergeCell ref="A615:B615"/>
    <mergeCell ref="C615:D615"/>
    <mergeCell ref="F615:G615"/>
    <mergeCell ref="H615:K615"/>
    <mergeCell ref="A616:B616"/>
    <mergeCell ref="C616:D616"/>
    <mergeCell ref="F616:G616"/>
    <mergeCell ref="H616:K616"/>
    <mergeCell ref="A613:B613"/>
    <mergeCell ref="C613:D613"/>
    <mergeCell ref="F613:G613"/>
    <mergeCell ref="H613:K613"/>
    <mergeCell ref="A614:B614"/>
    <mergeCell ref="C614:D614"/>
    <mergeCell ref="F614:G614"/>
    <mergeCell ref="H614:K614"/>
    <mergeCell ref="A611:B611"/>
    <mergeCell ref="C611:D611"/>
    <mergeCell ref="F611:G611"/>
    <mergeCell ref="H611:K611"/>
    <mergeCell ref="A612:B612"/>
    <mergeCell ref="C612:D612"/>
    <mergeCell ref="F612:G612"/>
    <mergeCell ref="H612:K612"/>
    <mergeCell ref="A624:B624"/>
    <mergeCell ref="C624:E624"/>
    <mergeCell ref="F624:G624"/>
    <mergeCell ref="H624:K624"/>
    <mergeCell ref="A625:B625"/>
    <mergeCell ref="C625:E625"/>
    <mergeCell ref="F625:G625"/>
    <mergeCell ref="H625:K625"/>
    <mergeCell ref="A619:H619"/>
    <mergeCell ref="J619:K619"/>
    <mergeCell ref="A621:B621"/>
    <mergeCell ref="D621:F621"/>
    <mergeCell ref="H621:K621"/>
    <mergeCell ref="A623:I623"/>
    <mergeCell ref="J623:K623"/>
    <mergeCell ref="A617:B617"/>
    <mergeCell ref="C617:D617"/>
    <mergeCell ref="F617:G617"/>
    <mergeCell ref="H617:K617"/>
    <mergeCell ref="A618:E618"/>
    <mergeCell ref="F618:G618"/>
    <mergeCell ref="A637:K637"/>
    <mergeCell ref="A638:K638"/>
    <mergeCell ref="G633:G634"/>
    <mergeCell ref="H633:H634"/>
    <mergeCell ref="A629:K629"/>
    <mergeCell ref="A630:K630"/>
    <mergeCell ref="A631:K631"/>
    <mergeCell ref="A632:A634"/>
    <mergeCell ref="B632:B634"/>
    <mergeCell ref="C632:C634"/>
    <mergeCell ref="D632:D634"/>
    <mergeCell ref="E632:F632"/>
    <mergeCell ref="G632:I632"/>
    <mergeCell ref="J632:K633"/>
    <mergeCell ref="A627:B627"/>
    <mergeCell ref="C627:E627"/>
    <mergeCell ref="F627:G627"/>
    <mergeCell ref="H627:K627"/>
    <mergeCell ref="A628:E628"/>
    <mergeCell ref="F628:K628"/>
    <mergeCell ref="A645:B645"/>
    <mergeCell ref="C645:D645"/>
    <mergeCell ref="F645:G645"/>
    <mergeCell ref="H645:K645"/>
    <mergeCell ref="A646:B646"/>
    <mergeCell ref="C646:D646"/>
    <mergeCell ref="F646:G646"/>
    <mergeCell ref="H646:K646"/>
    <mergeCell ref="K639:K640"/>
    <mergeCell ref="A641:E641"/>
    <mergeCell ref="F641:G641"/>
    <mergeCell ref="A642:H642"/>
    <mergeCell ref="J642:K642"/>
    <mergeCell ref="A644:B644"/>
    <mergeCell ref="C644:D644"/>
    <mergeCell ref="F644:G644"/>
    <mergeCell ref="H644:K644"/>
    <mergeCell ref="A639:A640"/>
    <mergeCell ref="B639:B640"/>
    <mergeCell ref="C639:C640"/>
    <mergeCell ref="G639:G640"/>
    <mergeCell ref="H639:H640"/>
    <mergeCell ref="J639:J640"/>
    <mergeCell ref="A651:B651"/>
    <mergeCell ref="C651:D651"/>
    <mergeCell ref="F651:G651"/>
    <mergeCell ref="H651:K651"/>
    <mergeCell ref="A652:B652"/>
    <mergeCell ref="C652:D652"/>
    <mergeCell ref="F652:G652"/>
    <mergeCell ref="H652:K652"/>
    <mergeCell ref="A649:B649"/>
    <mergeCell ref="C649:D649"/>
    <mergeCell ref="F649:G649"/>
    <mergeCell ref="H649:K649"/>
    <mergeCell ref="A650:B650"/>
    <mergeCell ref="C650:D650"/>
    <mergeCell ref="F650:G650"/>
    <mergeCell ref="H650:K650"/>
    <mergeCell ref="A647:B647"/>
    <mergeCell ref="C647:D647"/>
    <mergeCell ref="F647:G647"/>
    <mergeCell ref="H647:K647"/>
    <mergeCell ref="A648:B648"/>
    <mergeCell ref="C648:D648"/>
    <mergeCell ref="F648:G648"/>
    <mergeCell ref="H648:K648"/>
    <mergeCell ref="A658:E658"/>
    <mergeCell ref="F658:G658"/>
    <mergeCell ref="A659:H659"/>
    <mergeCell ref="J659:K659"/>
    <mergeCell ref="A661:B661"/>
    <mergeCell ref="C661:D661"/>
    <mergeCell ref="F661:G661"/>
    <mergeCell ref="H661:K661"/>
    <mergeCell ref="A655:K655"/>
    <mergeCell ref="A656:A657"/>
    <mergeCell ref="B656:B657"/>
    <mergeCell ref="C656:C657"/>
    <mergeCell ref="G656:G657"/>
    <mergeCell ref="H656:H657"/>
    <mergeCell ref="J656:J657"/>
    <mergeCell ref="K656:K657"/>
    <mergeCell ref="A653:B653"/>
    <mergeCell ref="C653:D653"/>
    <mergeCell ref="F653:G653"/>
    <mergeCell ref="H653:K653"/>
    <mergeCell ref="A654:B654"/>
    <mergeCell ref="C654:D654"/>
    <mergeCell ref="F654:G654"/>
    <mergeCell ref="H654:K654"/>
    <mergeCell ref="A666:B666"/>
    <mergeCell ref="C666:D666"/>
    <mergeCell ref="F666:G666"/>
    <mergeCell ref="H666:K666"/>
    <mergeCell ref="A667:B667"/>
    <mergeCell ref="C667:D667"/>
    <mergeCell ref="F667:G667"/>
    <mergeCell ref="H667:K667"/>
    <mergeCell ref="A664:B664"/>
    <mergeCell ref="C664:D664"/>
    <mergeCell ref="F664:G664"/>
    <mergeCell ref="H664:K664"/>
    <mergeCell ref="A665:B665"/>
    <mergeCell ref="C665:D665"/>
    <mergeCell ref="F665:G665"/>
    <mergeCell ref="H665:K665"/>
    <mergeCell ref="A662:B662"/>
    <mergeCell ref="C662:D662"/>
    <mergeCell ref="F662:G662"/>
    <mergeCell ref="H662:K662"/>
    <mergeCell ref="A663:B663"/>
    <mergeCell ref="C663:D663"/>
    <mergeCell ref="F663:G663"/>
    <mergeCell ref="H663:K663"/>
    <mergeCell ref="A675:B675"/>
    <mergeCell ref="C675:D675"/>
    <mergeCell ref="F675:G675"/>
    <mergeCell ref="H675:K675"/>
    <mergeCell ref="A676:B676"/>
    <mergeCell ref="C676:D676"/>
    <mergeCell ref="F676:G676"/>
    <mergeCell ref="H676:K676"/>
    <mergeCell ref="J670:J671"/>
    <mergeCell ref="K670:K671"/>
    <mergeCell ref="A672:E672"/>
    <mergeCell ref="F672:G672"/>
    <mergeCell ref="A673:H673"/>
    <mergeCell ref="J673:K673"/>
    <mergeCell ref="A668:B668"/>
    <mergeCell ref="C668:D668"/>
    <mergeCell ref="F668:G668"/>
    <mergeCell ref="H668:K668"/>
    <mergeCell ref="A669:K669"/>
    <mergeCell ref="A670:A671"/>
    <mergeCell ref="B670:B671"/>
    <mergeCell ref="C670:C671"/>
    <mergeCell ref="G670:G671"/>
    <mergeCell ref="H670:H671"/>
    <mergeCell ref="A681:B681"/>
    <mergeCell ref="C681:D681"/>
    <mergeCell ref="F681:G681"/>
    <mergeCell ref="H681:K681"/>
    <mergeCell ref="A682:B682"/>
    <mergeCell ref="C682:D682"/>
    <mergeCell ref="F682:G682"/>
    <mergeCell ref="H682:K682"/>
    <mergeCell ref="A679:B679"/>
    <mergeCell ref="C679:D679"/>
    <mergeCell ref="F679:G679"/>
    <mergeCell ref="H679:K679"/>
    <mergeCell ref="A680:B680"/>
    <mergeCell ref="C680:D680"/>
    <mergeCell ref="F680:G680"/>
    <mergeCell ref="H680:K680"/>
    <mergeCell ref="A677:B677"/>
    <mergeCell ref="C677:D677"/>
    <mergeCell ref="F677:G677"/>
    <mergeCell ref="H677:K677"/>
    <mergeCell ref="A678:B678"/>
    <mergeCell ref="C678:D678"/>
    <mergeCell ref="F678:G678"/>
    <mergeCell ref="H678:K678"/>
    <mergeCell ref="A690:B690"/>
    <mergeCell ref="C690:D690"/>
    <mergeCell ref="F690:G690"/>
    <mergeCell ref="H690:K690"/>
    <mergeCell ref="A691:B691"/>
    <mergeCell ref="C691:D691"/>
    <mergeCell ref="F691:G691"/>
    <mergeCell ref="H691:K691"/>
    <mergeCell ref="J685:J686"/>
    <mergeCell ref="K685:K686"/>
    <mergeCell ref="A687:E687"/>
    <mergeCell ref="F687:G687"/>
    <mergeCell ref="A688:H688"/>
    <mergeCell ref="J688:K688"/>
    <mergeCell ref="A683:B683"/>
    <mergeCell ref="C683:D683"/>
    <mergeCell ref="F683:G683"/>
    <mergeCell ref="H683:K683"/>
    <mergeCell ref="A684:K684"/>
    <mergeCell ref="A685:A686"/>
    <mergeCell ref="B685:B686"/>
    <mergeCell ref="C685:C686"/>
    <mergeCell ref="G685:G686"/>
    <mergeCell ref="H685:H686"/>
    <mergeCell ref="A696:B696"/>
    <mergeCell ref="C696:D696"/>
    <mergeCell ref="F696:G696"/>
    <mergeCell ref="H696:K696"/>
    <mergeCell ref="A697:B697"/>
    <mergeCell ref="C697:D697"/>
    <mergeCell ref="F697:G697"/>
    <mergeCell ref="H697:K697"/>
    <mergeCell ref="A694:B694"/>
    <mergeCell ref="C694:D694"/>
    <mergeCell ref="F694:G694"/>
    <mergeCell ref="H694:K694"/>
    <mergeCell ref="A695:B695"/>
    <mergeCell ref="C695:D695"/>
    <mergeCell ref="F695:G695"/>
    <mergeCell ref="H695:K695"/>
    <mergeCell ref="A692:B692"/>
    <mergeCell ref="C692:D692"/>
    <mergeCell ref="F692:G692"/>
    <mergeCell ref="H692:K692"/>
    <mergeCell ref="A693:B693"/>
    <mergeCell ref="C693:D693"/>
    <mergeCell ref="F693:G693"/>
    <mergeCell ref="H693:K693"/>
    <mergeCell ref="J702:J703"/>
    <mergeCell ref="K702:K703"/>
    <mergeCell ref="A704:E704"/>
    <mergeCell ref="F704:G704"/>
    <mergeCell ref="A705:H705"/>
    <mergeCell ref="J705:K705"/>
    <mergeCell ref="A700:B700"/>
    <mergeCell ref="C700:D700"/>
    <mergeCell ref="F700:G700"/>
    <mergeCell ref="H700:K700"/>
    <mergeCell ref="A701:K701"/>
    <mergeCell ref="A702:A703"/>
    <mergeCell ref="B702:B703"/>
    <mergeCell ref="C702:C703"/>
    <mergeCell ref="G702:G703"/>
    <mergeCell ref="H702:H703"/>
    <mergeCell ref="A698:B698"/>
    <mergeCell ref="C698:D698"/>
    <mergeCell ref="F698:G698"/>
    <mergeCell ref="H698:K698"/>
    <mergeCell ref="A699:B699"/>
    <mergeCell ref="C699:D699"/>
    <mergeCell ref="F699:G699"/>
    <mergeCell ref="H699:K699"/>
    <mergeCell ref="A711:B711"/>
    <mergeCell ref="C711:D711"/>
    <mergeCell ref="F711:G711"/>
    <mergeCell ref="H711:K711"/>
    <mergeCell ref="A712:B712"/>
    <mergeCell ref="C712:D712"/>
    <mergeCell ref="F712:G712"/>
    <mergeCell ref="H712:K712"/>
    <mergeCell ref="A709:B709"/>
    <mergeCell ref="C709:D709"/>
    <mergeCell ref="F709:G709"/>
    <mergeCell ref="H709:K709"/>
    <mergeCell ref="A710:B710"/>
    <mergeCell ref="C710:D710"/>
    <mergeCell ref="F710:G710"/>
    <mergeCell ref="H710:K710"/>
    <mergeCell ref="A707:B707"/>
    <mergeCell ref="C707:D707"/>
    <mergeCell ref="F707:G707"/>
    <mergeCell ref="H707:K707"/>
    <mergeCell ref="A708:B708"/>
    <mergeCell ref="C708:D708"/>
    <mergeCell ref="F708:G708"/>
    <mergeCell ref="H708:K708"/>
    <mergeCell ref="A718:E718"/>
    <mergeCell ref="F718:G718"/>
    <mergeCell ref="A719:H719"/>
    <mergeCell ref="J719:K719"/>
    <mergeCell ref="A721:B721"/>
    <mergeCell ref="C721:D721"/>
    <mergeCell ref="F721:G721"/>
    <mergeCell ref="H721:K721"/>
    <mergeCell ref="A715:K715"/>
    <mergeCell ref="A716:A717"/>
    <mergeCell ref="B716:B717"/>
    <mergeCell ref="C716:C717"/>
    <mergeCell ref="G716:G717"/>
    <mergeCell ref="H716:H717"/>
    <mergeCell ref="J716:J717"/>
    <mergeCell ref="K716:K717"/>
    <mergeCell ref="A713:B713"/>
    <mergeCell ref="C713:D713"/>
    <mergeCell ref="F713:G713"/>
    <mergeCell ref="H713:K713"/>
    <mergeCell ref="A714:B714"/>
    <mergeCell ref="C714:D714"/>
    <mergeCell ref="F714:G714"/>
    <mergeCell ref="H714:K714"/>
    <mergeCell ref="A726:B726"/>
    <mergeCell ref="C726:D726"/>
    <mergeCell ref="F726:G726"/>
    <mergeCell ref="H726:K726"/>
    <mergeCell ref="A727:B727"/>
    <mergeCell ref="C727:D727"/>
    <mergeCell ref="F727:G727"/>
    <mergeCell ref="H727:K727"/>
    <mergeCell ref="A724:B724"/>
    <mergeCell ref="C724:D724"/>
    <mergeCell ref="F724:G724"/>
    <mergeCell ref="H724:K724"/>
    <mergeCell ref="A725:B725"/>
    <mergeCell ref="C725:D725"/>
    <mergeCell ref="F725:G725"/>
    <mergeCell ref="H725:K725"/>
    <mergeCell ref="A722:B722"/>
    <mergeCell ref="C722:D722"/>
    <mergeCell ref="F722:G722"/>
    <mergeCell ref="H722:K722"/>
    <mergeCell ref="A723:B723"/>
    <mergeCell ref="C723:D723"/>
    <mergeCell ref="F723:G723"/>
    <mergeCell ref="H723:K723"/>
    <mergeCell ref="A730:B730"/>
    <mergeCell ref="C730:D730"/>
    <mergeCell ref="F730:G730"/>
    <mergeCell ref="H730:K730"/>
    <mergeCell ref="A731:K731"/>
    <mergeCell ref="A732:A733"/>
    <mergeCell ref="B732:B733"/>
    <mergeCell ref="C732:C733"/>
    <mergeCell ref="G732:G733"/>
    <mergeCell ref="H732:H733"/>
    <mergeCell ref="A728:B728"/>
    <mergeCell ref="C728:D728"/>
    <mergeCell ref="F728:G728"/>
    <mergeCell ref="H728:K728"/>
    <mergeCell ref="A729:B729"/>
    <mergeCell ref="C729:D729"/>
    <mergeCell ref="F729:G729"/>
    <mergeCell ref="H729:K729"/>
    <mergeCell ref="A739:B739"/>
    <mergeCell ref="C739:D739"/>
    <mergeCell ref="F739:G739"/>
    <mergeCell ref="H739:K739"/>
    <mergeCell ref="A740:B740"/>
    <mergeCell ref="C740:D740"/>
    <mergeCell ref="F740:G740"/>
    <mergeCell ref="H740:K740"/>
    <mergeCell ref="A737:B737"/>
    <mergeCell ref="C737:D737"/>
    <mergeCell ref="F737:G737"/>
    <mergeCell ref="H737:K737"/>
    <mergeCell ref="A738:B738"/>
    <mergeCell ref="C738:D738"/>
    <mergeCell ref="F738:G738"/>
    <mergeCell ref="H738:K738"/>
    <mergeCell ref="J732:J733"/>
    <mergeCell ref="K732:K733"/>
    <mergeCell ref="A734:E734"/>
    <mergeCell ref="F734:G734"/>
    <mergeCell ref="A735:H735"/>
    <mergeCell ref="J735:K735"/>
    <mergeCell ref="A745:K745"/>
    <mergeCell ref="A746:A747"/>
    <mergeCell ref="B746:B747"/>
    <mergeCell ref="C746:C747"/>
    <mergeCell ref="G746:G747"/>
    <mergeCell ref="H746:H747"/>
    <mergeCell ref="J746:J747"/>
    <mergeCell ref="K746:K747"/>
    <mergeCell ref="A743:B743"/>
    <mergeCell ref="C743:D743"/>
    <mergeCell ref="F743:G743"/>
    <mergeCell ref="H743:K743"/>
    <mergeCell ref="A744:B744"/>
    <mergeCell ref="C744:D744"/>
    <mergeCell ref="F744:G744"/>
    <mergeCell ref="H744:K744"/>
    <mergeCell ref="A741:B741"/>
    <mergeCell ref="C741:D741"/>
    <mergeCell ref="F741:G741"/>
    <mergeCell ref="H741:K741"/>
    <mergeCell ref="A742:B742"/>
    <mergeCell ref="C742:D742"/>
    <mergeCell ref="F742:G742"/>
    <mergeCell ref="H742:K742"/>
    <mergeCell ref="F754:G754"/>
    <mergeCell ref="H754:K754"/>
    <mergeCell ref="A755:B755"/>
    <mergeCell ref="C755:D755"/>
    <mergeCell ref="F755:G755"/>
    <mergeCell ref="H755:K755"/>
    <mergeCell ref="A752:B752"/>
    <mergeCell ref="C752:D752"/>
    <mergeCell ref="F752:G752"/>
    <mergeCell ref="H752:K752"/>
    <mergeCell ref="A753:B753"/>
    <mergeCell ref="C753:D753"/>
    <mergeCell ref="F753:G753"/>
    <mergeCell ref="H753:K753"/>
    <mergeCell ref="A748:E748"/>
    <mergeCell ref="F748:G748"/>
    <mergeCell ref="A749:H749"/>
    <mergeCell ref="J749:K749"/>
    <mergeCell ref="A751:B751"/>
    <mergeCell ref="C751:D751"/>
    <mergeCell ref="F751:G751"/>
    <mergeCell ref="H751:K751"/>
    <mergeCell ref="A754:B754"/>
    <mergeCell ref="C754:D754"/>
    <mergeCell ref="A765:B765"/>
    <mergeCell ref="D765:F765"/>
    <mergeCell ref="H765:K765"/>
    <mergeCell ref="A760:H760"/>
    <mergeCell ref="J760:K760"/>
    <mergeCell ref="A762:E762"/>
    <mergeCell ref="F762:G762"/>
    <mergeCell ref="A763:H763"/>
    <mergeCell ref="J763:K763"/>
    <mergeCell ref="A758:B758"/>
    <mergeCell ref="C758:D758"/>
    <mergeCell ref="F758:G758"/>
    <mergeCell ref="H758:K758"/>
    <mergeCell ref="A759:E759"/>
    <mergeCell ref="F759:G759"/>
    <mergeCell ref="A756:B756"/>
    <mergeCell ref="C756:D756"/>
    <mergeCell ref="F756:G756"/>
    <mergeCell ref="H756:K756"/>
    <mergeCell ref="A757:B757"/>
    <mergeCell ref="C757:D757"/>
    <mergeCell ref="F757:G757"/>
    <mergeCell ref="H757:K757"/>
    <mergeCell ref="F525:G525"/>
    <mergeCell ref="A526:H526"/>
    <mergeCell ref="J526:K526"/>
    <mergeCell ref="A538:B538"/>
    <mergeCell ref="C538:D538"/>
    <mergeCell ref="H538:K538"/>
    <mergeCell ref="A539:B539"/>
    <mergeCell ref="C539:D539"/>
    <mergeCell ref="F539:G539"/>
    <mergeCell ref="H539:K539"/>
    <mergeCell ref="A540:E540"/>
    <mergeCell ref="F540:G540"/>
    <mergeCell ref="A541:H541"/>
    <mergeCell ref="J541:K541"/>
    <mergeCell ref="A543:E543"/>
    <mergeCell ref="F543:G543"/>
    <mergeCell ref="A544:H544"/>
    <mergeCell ref="J544:K544"/>
    <mergeCell ref="F538:G538"/>
    <mergeCell ref="A536:B536"/>
    <mergeCell ref="C536:D536"/>
    <mergeCell ref="F536:G536"/>
    <mergeCell ref="H536:K536"/>
    <mergeCell ref="A537:B537"/>
    <mergeCell ref="C537:D537"/>
    <mergeCell ref="F537:G537"/>
    <mergeCell ref="H537:K537"/>
    <mergeCell ref="A534:B534"/>
    <mergeCell ref="C534:D534"/>
    <mergeCell ref="F534:G534"/>
    <mergeCell ref="H534:K534"/>
    <mergeCell ref="A535:B535"/>
    <mergeCell ref="A775:K775"/>
    <mergeCell ref="A776:K776"/>
    <mergeCell ref="A777:A779"/>
    <mergeCell ref="B777:B779"/>
    <mergeCell ref="C777:C779"/>
    <mergeCell ref="D777:D779"/>
    <mergeCell ref="E777:F777"/>
    <mergeCell ref="G777:I777"/>
    <mergeCell ref="J777:K778"/>
    <mergeCell ref="G778:G779"/>
    <mergeCell ref="H778:H779"/>
    <mergeCell ref="A781:K781"/>
    <mergeCell ref="A768:I768"/>
    <mergeCell ref="J768:K768"/>
    <mergeCell ref="A769:B769"/>
    <mergeCell ref="C769:E769"/>
    <mergeCell ref="F769:G769"/>
    <mergeCell ref="H769:K769"/>
    <mergeCell ref="A770:B770"/>
    <mergeCell ref="C770:E770"/>
    <mergeCell ref="F770:G770"/>
    <mergeCell ref="H770:K770"/>
    <mergeCell ref="A772:B772"/>
    <mergeCell ref="C772:E772"/>
    <mergeCell ref="F772:G772"/>
    <mergeCell ref="H772:K772"/>
    <mergeCell ref="A773:E773"/>
    <mergeCell ref="F773:K773"/>
    <mergeCell ref="A774:K774"/>
    <mergeCell ref="H794:K794"/>
    <mergeCell ref="A795:B795"/>
    <mergeCell ref="C795:D795"/>
    <mergeCell ref="F795:G795"/>
    <mergeCell ref="H795:K795"/>
    <mergeCell ref="A788:B788"/>
    <mergeCell ref="C788:D788"/>
    <mergeCell ref="F788:G788"/>
    <mergeCell ref="H788:K788"/>
    <mergeCell ref="A789:B789"/>
    <mergeCell ref="C789:D789"/>
    <mergeCell ref="F789:G789"/>
    <mergeCell ref="H789:K789"/>
    <mergeCell ref="A790:B790"/>
    <mergeCell ref="C790:D790"/>
    <mergeCell ref="F790:G790"/>
    <mergeCell ref="H790:K790"/>
    <mergeCell ref="A805:B805"/>
    <mergeCell ref="C805:D805"/>
    <mergeCell ref="F805:G805"/>
    <mergeCell ref="H805:K805"/>
    <mergeCell ref="A806:B806"/>
    <mergeCell ref="C806:D806"/>
    <mergeCell ref="F806:G806"/>
    <mergeCell ref="H806:K806"/>
    <mergeCell ref="A807:B807"/>
    <mergeCell ref="C807:D807"/>
    <mergeCell ref="F807:G807"/>
    <mergeCell ref="H807:K807"/>
    <mergeCell ref="A802:E802"/>
    <mergeCell ref="F802:G802"/>
    <mergeCell ref="A803:H803"/>
    <mergeCell ref="J803:K803"/>
    <mergeCell ref="C797:D797"/>
    <mergeCell ref="F797:G797"/>
    <mergeCell ref="H797:K797"/>
    <mergeCell ref="A798:B798"/>
    <mergeCell ref="C798:D798"/>
    <mergeCell ref="F798:G798"/>
    <mergeCell ref="H798:K798"/>
    <mergeCell ref="A799:K799"/>
    <mergeCell ref="A800:A801"/>
    <mergeCell ref="B800:B801"/>
    <mergeCell ref="C800:C801"/>
    <mergeCell ref="G800:G801"/>
    <mergeCell ref="H800:H801"/>
    <mergeCell ref="J800:J801"/>
    <mergeCell ref="K800:K801"/>
    <mergeCell ref="A808:B808"/>
    <mergeCell ref="C808:D808"/>
    <mergeCell ref="F808:G808"/>
    <mergeCell ref="H808:K808"/>
    <mergeCell ref="A809:B809"/>
    <mergeCell ref="C809:D809"/>
    <mergeCell ref="F809:G809"/>
    <mergeCell ref="H809:K809"/>
    <mergeCell ref="A810:B810"/>
    <mergeCell ref="C810:D810"/>
    <mergeCell ref="F810:G810"/>
    <mergeCell ref="H810:K810"/>
    <mergeCell ref="A811:B811"/>
    <mergeCell ref="C811:D811"/>
    <mergeCell ref="F811:G811"/>
    <mergeCell ref="H811:K811"/>
    <mergeCell ref="A812:B812"/>
    <mergeCell ref="C812:D812"/>
    <mergeCell ref="F812:G812"/>
    <mergeCell ref="H812:K812"/>
    <mergeCell ref="H825:K825"/>
    <mergeCell ref="A819:B819"/>
    <mergeCell ref="C819:D819"/>
    <mergeCell ref="H819:K819"/>
    <mergeCell ref="A820:B820"/>
    <mergeCell ref="C820:D820"/>
    <mergeCell ref="F820:G820"/>
    <mergeCell ref="H820:K820"/>
    <mergeCell ref="A821:B821"/>
    <mergeCell ref="C821:D821"/>
    <mergeCell ref="F821:G821"/>
    <mergeCell ref="H821:K821"/>
    <mergeCell ref="A813:K813"/>
    <mergeCell ref="A814:A815"/>
    <mergeCell ref="B814:B815"/>
    <mergeCell ref="C814:C815"/>
    <mergeCell ref="G814:G815"/>
    <mergeCell ref="H814:H815"/>
    <mergeCell ref="J814:J815"/>
    <mergeCell ref="K814:K815"/>
    <mergeCell ref="A816:E816"/>
    <mergeCell ref="F816:G816"/>
    <mergeCell ref="A817:H817"/>
    <mergeCell ref="J817:K817"/>
    <mergeCell ref="A826:B826"/>
    <mergeCell ref="C826:D826"/>
    <mergeCell ref="F826:G826"/>
    <mergeCell ref="H826:K826"/>
    <mergeCell ref="A827:B827"/>
    <mergeCell ref="C827:D827"/>
    <mergeCell ref="F827:G827"/>
    <mergeCell ref="H827:K827"/>
    <mergeCell ref="A828:K828"/>
    <mergeCell ref="A829:A830"/>
    <mergeCell ref="B829:B830"/>
    <mergeCell ref="C829:C830"/>
    <mergeCell ref="G829:G830"/>
    <mergeCell ref="H829:H830"/>
    <mergeCell ref="J829:J830"/>
    <mergeCell ref="K829:K830"/>
    <mergeCell ref="F819:G819"/>
    <mergeCell ref="A822:B822"/>
    <mergeCell ref="C822:D822"/>
    <mergeCell ref="F822:G822"/>
    <mergeCell ref="H822:K822"/>
    <mergeCell ref="A823:B823"/>
    <mergeCell ref="C823:D823"/>
    <mergeCell ref="F823:G823"/>
    <mergeCell ref="H823:K823"/>
    <mergeCell ref="A824:B824"/>
    <mergeCell ref="C824:D824"/>
    <mergeCell ref="F824:G824"/>
    <mergeCell ref="H824:K824"/>
    <mergeCell ref="A825:B825"/>
    <mergeCell ref="C825:D825"/>
    <mergeCell ref="F825:G825"/>
    <mergeCell ref="A837:B837"/>
    <mergeCell ref="C837:D837"/>
    <mergeCell ref="F837:G837"/>
    <mergeCell ref="H837:K837"/>
    <mergeCell ref="A838:B838"/>
    <mergeCell ref="C838:D838"/>
    <mergeCell ref="F838:G838"/>
    <mergeCell ref="H838:K838"/>
    <mergeCell ref="F831:G831"/>
    <mergeCell ref="F836:G836"/>
    <mergeCell ref="A831:E831"/>
    <mergeCell ref="A832:H832"/>
    <mergeCell ref="J832:K832"/>
    <mergeCell ref="A834:B834"/>
    <mergeCell ref="C834:D834"/>
    <mergeCell ref="F834:G834"/>
    <mergeCell ref="H834:K834"/>
    <mergeCell ref="A835:B835"/>
    <mergeCell ref="C835:D835"/>
    <mergeCell ref="F835:G835"/>
    <mergeCell ref="H835:K835"/>
    <mergeCell ref="A836:B836"/>
    <mergeCell ref="C836:D836"/>
    <mergeCell ref="H836:K836"/>
    <mergeCell ref="A843:B843"/>
    <mergeCell ref="C843:D843"/>
    <mergeCell ref="F843:G843"/>
    <mergeCell ref="H843:K843"/>
    <mergeCell ref="A844:B844"/>
    <mergeCell ref="C844:D844"/>
    <mergeCell ref="F844:G844"/>
    <mergeCell ref="H844:K844"/>
    <mergeCell ref="A845:K845"/>
    <mergeCell ref="A846:A847"/>
    <mergeCell ref="B846:B847"/>
    <mergeCell ref="C846:C847"/>
    <mergeCell ref="G846:G847"/>
    <mergeCell ref="H846:H847"/>
    <mergeCell ref="J846:J847"/>
    <mergeCell ref="K846:K847"/>
    <mergeCell ref="A839:B839"/>
    <mergeCell ref="C839:D839"/>
    <mergeCell ref="F839:G839"/>
    <mergeCell ref="H839:K839"/>
    <mergeCell ref="A840:B840"/>
    <mergeCell ref="C840:D840"/>
    <mergeCell ref="F840:G840"/>
    <mergeCell ref="H840:K840"/>
    <mergeCell ref="A841:B841"/>
    <mergeCell ref="C841:D841"/>
    <mergeCell ref="F841:G841"/>
    <mergeCell ref="H841:K841"/>
    <mergeCell ref="A842:B842"/>
    <mergeCell ref="C842:D842"/>
    <mergeCell ref="F842:G842"/>
    <mergeCell ref="H842:K842"/>
    <mergeCell ref="F851:G851"/>
    <mergeCell ref="A854:B854"/>
    <mergeCell ref="C854:D854"/>
    <mergeCell ref="F854:G854"/>
    <mergeCell ref="H854:K854"/>
    <mergeCell ref="A855:B855"/>
    <mergeCell ref="C855:D855"/>
    <mergeCell ref="F855:G855"/>
    <mergeCell ref="H855:K855"/>
    <mergeCell ref="A848:E848"/>
    <mergeCell ref="F848:G848"/>
    <mergeCell ref="A849:H849"/>
    <mergeCell ref="J849:K849"/>
    <mergeCell ref="A851:B851"/>
    <mergeCell ref="C851:D851"/>
    <mergeCell ref="H851:K851"/>
    <mergeCell ref="A852:B852"/>
    <mergeCell ref="C852:D852"/>
    <mergeCell ref="F852:G852"/>
    <mergeCell ref="H852:K852"/>
    <mergeCell ref="A853:B853"/>
    <mergeCell ref="C853:D853"/>
    <mergeCell ref="F853:G853"/>
    <mergeCell ref="H853:K853"/>
    <mergeCell ref="A866:B866"/>
    <mergeCell ref="C866:D866"/>
    <mergeCell ref="F866:G866"/>
    <mergeCell ref="H866:K866"/>
    <mergeCell ref="A867:B867"/>
    <mergeCell ref="C867:D867"/>
    <mergeCell ref="F867:G867"/>
    <mergeCell ref="H867:K867"/>
    <mergeCell ref="A868:B868"/>
    <mergeCell ref="C868:D868"/>
    <mergeCell ref="H868:K868"/>
    <mergeCell ref="A869:B869"/>
    <mergeCell ref="C869:D869"/>
    <mergeCell ref="F869:G869"/>
    <mergeCell ref="H869:K869"/>
    <mergeCell ref="A870:B870"/>
    <mergeCell ref="C870:D870"/>
    <mergeCell ref="F870:G870"/>
    <mergeCell ref="H870:K870"/>
    <mergeCell ref="C887:D887"/>
    <mergeCell ref="F887:G887"/>
    <mergeCell ref="H887:K887"/>
    <mergeCell ref="A888:B888"/>
    <mergeCell ref="C888:D888"/>
    <mergeCell ref="F868:G868"/>
    <mergeCell ref="A871:B871"/>
    <mergeCell ref="C871:D871"/>
    <mergeCell ref="F871:G871"/>
    <mergeCell ref="H871:K871"/>
    <mergeCell ref="A872:B872"/>
    <mergeCell ref="C872:D872"/>
    <mergeCell ref="F872:G872"/>
    <mergeCell ref="H872:K872"/>
    <mergeCell ref="A881:B881"/>
    <mergeCell ref="C881:D881"/>
    <mergeCell ref="F881:G881"/>
    <mergeCell ref="H881:K881"/>
    <mergeCell ref="A882:B882"/>
    <mergeCell ref="C882:D882"/>
    <mergeCell ref="F882:G882"/>
    <mergeCell ref="H882:K882"/>
    <mergeCell ref="A883:B883"/>
    <mergeCell ref="C883:D883"/>
    <mergeCell ref="H883:K883"/>
    <mergeCell ref="A873:B873"/>
    <mergeCell ref="C873:D873"/>
    <mergeCell ref="F873:G873"/>
    <mergeCell ref="H873:K873"/>
    <mergeCell ref="A874:B874"/>
    <mergeCell ref="C874:D874"/>
    <mergeCell ref="F874:G874"/>
    <mergeCell ref="H874:K874"/>
    <mergeCell ref="A899:B899"/>
    <mergeCell ref="C899:D899"/>
    <mergeCell ref="F899:G899"/>
    <mergeCell ref="H899:K899"/>
    <mergeCell ref="A900:B900"/>
    <mergeCell ref="C900:D900"/>
    <mergeCell ref="F900:G900"/>
    <mergeCell ref="H900:K900"/>
    <mergeCell ref="A901:B901"/>
    <mergeCell ref="C901:D901"/>
    <mergeCell ref="F901:G901"/>
    <mergeCell ref="H901:K901"/>
    <mergeCell ref="F888:G888"/>
    <mergeCell ref="H888:K888"/>
    <mergeCell ref="A884:B884"/>
    <mergeCell ref="C884:D884"/>
    <mergeCell ref="F884:G884"/>
    <mergeCell ref="H884:K884"/>
    <mergeCell ref="A885:B885"/>
    <mergeCell ref="C885:D885"/>
    <mergeCell ref="F885:G885"/>
    <mergeCell ref="H885:K885"/>
    <mergeCell ref="A895:B895"/>
    <mergeCell ref="C895:D895"/>
    <mergeCell ref="F895:G895"/>
    <mergeCell ref="H895:K895"/>
    <mergeCell ref="A896:B896"/>
    <mergeCell ref="C896:D896"/>
    <mergeCell ref="F896:G896"/>
    <mergeCell ref="H896:K896"/>
    <mergeCell ref="A889:K889"/>
    <mergeCell ref="A886:B886"/>
    <mergeCell ref="A912:K912"/>
    <mergeCell ref="F902:G902"/>
    <mergeCell ref="A905:B905"/>
    <mergeCell ref="F905:G905"/>
    <mergeCell ref="H905:K905"/>
    <mergeCell ref="A906:B906"/>
    <mergeCell ref="F906:G906"/>
    <mergeCell ref="H906:K906"/>
    <mergeCell ref="A908:B908"/>
    <mergeCell ref="F908:G908"/>
    <mergeCell ref="H908:K908"/>
    <mergeCell ref="A902:B902"/>
    <mergeCell ref="C902:D902"/>
    <mergeCell ref="H902:K902"/>
    <mergeCell ref="A904:I904"/>
    <mergeCell ref="J904:K904"/>
    <mergeCell ref="C905:E905"/>
    <mergeCell ref="C906:E906"/>
    <mergeCell ref="C908:E908"/>
    <mergeCell ref="A909:E909"/>
    <mergeCell ref="F909:K909"/>
    <mergeCell ref="A910:K910"/>
    <mergeCell ref="A911:K911"/>
    <mergeCell ref="C886:D886"/>
    <mergeCell ref="F886:G886"/>
    <mergeCell ref="H886:K886"/>
    <mergeCell ref="A887:B887"/>
    <mergeCell ref="A917:K917"/>
    <mergeCell ref="A918:A919"/>
    <mergeCell ref="B918:B919"/>
    <mergeCell ref="C918:C919"/>
    <mergeCell ref="G918:G919"/>
    <mergeCell ref="H918:H919"/>
    <mergeCell ref="J918:J919"/>
    <mergeCell ref="K918:K919"/>
    <mergeCell ref="A913:A915"/>
    <mergeCell ref="B913:B915"/>
    <mergeCell ref="C913:C915"/>
    <mergeCell ref="D913:D915"/>
    <mergeCell ref="E913:F913"/>
    <mergeCell ref="G913:I913"/>
    <mergeCell ref="J913:K914"/>
    <mergeCell ref="G914:G915"/>
    <mergeCell ref="H914:H915"/>
    <mergeCell ref="A920:E920"/>
    <mergeCell ref="F920:G920"/>
    <mergeCell ref="A921:H921"/>
    <mergeCell ref="J921:K921"/>
    <mergeCell ref="A923:B923"/>
    <mergeCell ref="C923:D923"/>
    <mergeCell ref="F923:G923"/>
    <mergeCell ref="H923:K923"/>
    <mergeCell ref="A924:B924"/>
    <mergeCell ref="C924:D924"/>
    <mergeCell ref="F924:G924"/>
    <mergeCell ref="H924:K924"/>
    <mergeCell ref="A925:B925"/>
    <mergeCell ref="C925:D925"/>
    <mergeCell ref="F925:G925"/>
    <mergeCell ref="H925:K925"/>
    <mergeCell ref="A926:B926"/>
    <mergeCell ref="C926:D926"/>
    <mergeCell ref="F926:G926"/>
    <mergeCell ref="H926:K926"/>
    <mergeCell ref="A927:B927"/>
    <mergeCell ref="C927:D927"/>
    <mergeCell ref="F927:G927"/>
    <mergeCell ref="H927:K927"/>
    <mergeCell ref="A928:B928"/>
    <mergeCell ref="C928:D928"/>
    <mergeCell ref="F928:G928"/>
    <mergeCell ref="H928:K928"/>
    <mergeCell ref="A929:B929"/>
    <mergeCell ref="C929:D929"/>
    <mergeCell ref="F929:G929"/>
    <mergeCell ref="H929:K929"/>
    <mergeCell ref="A930:B930"/>
    <mergeCell ref="C930:D930"/>
    <mergeCell ref="F930:G930"/>
    <mergeCell ref="H930:K930"/>
    <mergeCell ref="A931:B931"/>
    <mergeCell ref="C931:D931"/>
    <mergeCell ref="F931:G931"/>
    <mergeCell ref="H931:K931"/>
    <mergeCell ref="A940:B940"/>
    <mergeCell ref="C940:D940"/>
    <mergeCell ref="F940:G940"/>
    <mergeCell ref="H940:K940"/>
    <mergeCell ref="A941:B941"/>
    <mergeCell ref="C941:D941"/>
    <mergeCell ref="F941:G941"/>
    <mergeCell ref="H941:K941"/>
    <mergeCell ref="A942:B942"/>
    <mergeCell ref="C942:D942"/>
    <mergeCell ref="F942:G942"/>
    <mergeCell ref="A932:K932"/>
    <mergeCell ref="A933:A934"/>
    <mergeCell ref="B933:B934"/>
    <mergeCell ref="C933:C934"/>
    <mergeCell ref="G933:G934"/>
    <mergeCell ref="H933:H934"/>
    <mergeCell ref="J933:J934"/>
    <mergeCell ref="K933:K934"/>
    <mergeCell ref="A935:A936"/>
    <mergeCell ref="B935:B936"/>
    <mergeCell ref="C935:C936"/>
    <mergeCell ref="G935:G936"/>
    <mergeCell ref="H935:H936"/>
    <mergeCell ref="J935:J936"/>
    <mergeCell ref="K935:K936"/>
    <mergeCell ref="A937:E937"/>
    <mergeCell ref="F937:G937"/>
    <mergeCell ref="A938:H938"/>
    <mergeCell ref="J938:K938"/>
    <mergeCell ref="H942:K942"/>
    <mergeCell ref="F955:G955"/>
    <mergeCell ref="A952:K952"/>
    <mergeCell ref="A953:A954"/>
    <mergeCell ref="B953:B954"/>
    <mergeCell ref="C953:C954"/>
    <mergeCell ref="G953:G954"/>
    <mergeCell ref="H953:H954"/>
    <mergeCell ref="J953:J954"/>
    <mergeCell ref="K953:K954"/>
    <mergeCell ref="A955:E955"/>
    <mergeCell ref="A956:H956"/>
    <mergeCell ref="J956:K956"/>
    <mergeCell ref="F945:G945"/>
    <mergeCell ref="A948:B948"/>
    <mergeCell ref="C948:D948"/>
    <mergeCell ref="F948:G948"/>
    <mergeCell ref="H948:K948"/>
    <mergeCell ref="A949:B949"/>
    <mergeCell ref="C949:D949"/>
    <mergeCell ref="F949:G949"/>
    <mergeCell ref="H949:K949"/>
    <mergeCell ref="A950:B950"/>
    <mergeCell ref="C950:D950"/>
    <mergeCell ref="F950:G950"/>
    <mergeCell ref="H950:K950"/>
    <mergeCell ref="A951:B951"/>
    <mergeCell ref="C951:D951"/>
    <mergeCell ref="F951:G951"/>
    <mergeCell ref="H951:K951"/>
    <mergeCell ref="C965:D965"/>
    <mergeCell ref="F965:G965"/>
    <mergeCell ref="H965:K965"/>
    <mergeCell ref="A969:K969"/>
    <mergeCell ref="A958:B958"/>
    <mergeCell ref="C958:D958"/>
    <mergeCell ref="F958:G958"/>
    <mergeCell ref="H958:K958"/>
    <mergeCell ref="A959:B959"/>
    <mergeCell ref="C959:D959"/>
    <mergeCell ref="F959:G959"/>
    <mergeCell ref="H959:K959"/>
    <mergeCell ref="A960:B960"/>
    <mergeCell ref="C960:D960"/>
    <mergeCell ref="F960:G960"/>
    <mergeCell ref="H960:K960"/>
    <mergeCell ref="A961:B961"/>
    <mergeCell ref="C961:D961"/>
    <mergeCell ref="F961:G961"/>
    <mergeCell ref="H961:K961"/>
    <mergeCell ref="A962:B962"/>
    <mergeCell ref="C962:D962"/>
    <mergeCell ref="F962:G962"/>
    <mergeCell ref="H962:K962"/>
    <mergeCell ref="F972:G972"/>
    <mergeCell ref="A970:A971"/>
    <mergeCell ref="B970:B971"/>
    <mergeCell ref="C970:C971"/>
    <mergeCell ref="G970:G971"/>
    <mergeCell ref="H970:H971"/>
    <mergeCell ref="J970:J971"/>
    <mergeCell ref="K970:K971"/>
    <mergeCell ref="A972:E972"/>
    <mergeCell ref="A973:H973"/>
    <mergeCell ref="J973:K973"/>
    <mergeCell ref="F963:G963"/>
    <mergeCell ref="A966:B966"/>
    <mergeCell ref="C966:D966"/>
    <mergeCell ref="F966:G966"/>
    <mergeCell ref="H966:K966"/>
    <mergeCell ref="A967:B967"/>
    <mergeCell ref="C967:D967"/>
    <mergeCell ref="F967:G967"/>
    <mergeCell ref="H967:K967"/>
    <mergeCell ref="A968:B968"/>
    <mergeCell ref="C968:D968"/>
    <mergeCell ref="F968:G968"/>
    <mergeCell ref="H968:K968"/>
    <mergeCell ref="A963:B963"/>
    <mergeCell ref="C963:D963"/>
    <mergeCell ref="H963:K963"/>
    <mergeCell ref="A964:B964"/>
    <mergeCell ref="C964:D964"/>
    <mergeCell ref="F964:G964"/>
    <mergeCell ref="H964:K964"/>
    <mergeCell ref="A965:B965"/>
    <mergeCell ref="A982:B982"/>
    <mergeCell ref="C982:D982"/>
    <mergeCell ref="F982:G982"/>
    <mergeCell ref="H982:K982"/>
    <mergeCell ref="A983:B983"/>
    <mergeCell ref="C983:D983"/>
    <mergeCell ref="F983:G983"/>
    <mergeCell ref="H983:K983"/>
    <mergeCell ref="A984:K984"/>
    <mergeCell ref="A985:A986"/>
    <mergeCell ref="B985:B986"/>
    <mergeCell ref="C985:C986"/>
    <mergeCell ref="G985:G986"/>
    <mergeCell ref="H985:H986"/>
    <mergeCell ref="A975:B975"/>
    <mergeCell ref="C975:D975"/>
    <mergeCell ref="F975:G975"/>
    <mergeCell ref="H975:K975"/>
    <mergeCell ref="A976:B976"/>
    <mergeCell ref="C976:D976"/>
    <mergeCell ref="F976:G976"/>
    <mergeCell ref="H976:K976"/>
    <mergeCell ref="A977:B977"/>
    <mergeCell ref="C977:D977"/>
    <mergeCell ref="F977:G977"/>
    <mergeCell ref="H977:K977"/>
    <mergeCell ref="A978:B978"/>
    <mergeCell ref="C978:D978"/>
    <mergeCell ref="F978:G978"/>
    <mergeCell ref="H978:K978"/>
    <mergeCell ref="A979:B979"/>
    <mergeCell ref="C979:D979"/>
    <mergeCell ref="H997:K997"/>
    <mergeCell ref="A998:B998"/>
    <mergeCell ref="C998:D998"/>
    <mergeCell ref="F998:G998"/>
    <mergeCell ref="H998:K998"/>
    <mergeCell ref="A990:B990"/>
    <mergeCell ref="C990:D990"/>
    <mergeCell ref="F990:G990"/>
    <mergeCell ref="H990:K990"/>
    <mergeCell ref="A991:B991"/>
    <mergeCell ref="C991:D991"/>
    <mergeCell ref="F991:G991"/>
    <mergeCell ref="H991:K991"/>
    <mergeCell ref="A992:B992"/>
    <mergeCell ref="C992:D992"/>
    <mergeCell ref="F992:G992"/>
    <mergeCell ref="H992:K992"/>
    <mergeCell ref="A993:B993"/>
    <mergeCell ref="C993:D993"/>
    <mergeCell ref="F993:G993"/>
    <mergeCell ref="H993:K993"/>
    <mergeCell ref="A782:K782"/>
    <mergeCell ref="A783:A784"/>
    <mergeCell ref="B783:B784"/>
    <mergeCell ref="C783:C784"/>
    <mergeCell ref="G783:G784"/>
    <mergeCell ref="H783:H784"/>
    <mergeCell ref="J783:J784"/>
    <mergeCell ref="K783:K784"/>
    <mergeCell ref="A785:E785"/>
    <mergeCell ref="F785:G785"/>
    <mergeCell ref="A786:H786"/>
    <mergeCell ref="J786:K786"/>
    <mergeCell ref="A796:B796"/>
    <mergeCell ref="C796:D796"/>
    <mergeCell ref="F796:G796"/>
    <mergeCell ref="H796:K796"/>
    <mergeCell ref="A797:B797"/>
    <mergeCell ref="A791:B791"/>
    <mergeCell ref="C791:D791"/>
    <mergeCell ref="F791:G791"/>
    <mergeCell ref="H791:K791"/>
    <mergeCell ref="A792:B792"/>
    <mergeCell ref="C792:D792"/>
    <mergeCell ref="F792:G792"/>
    <mergeCell ref="H792:K792"/>
    <mergeCell ref="A793:B793"/>
    <mergeCell ref="C793:D793"/>
    <mergeCell ref="F793:G793"/>
    <mergeCell ref="H793:K793"/>
    <mergeCell ref="A794:B794"/>
    <mergeCell ref="C794:D794"/>
    <mergeCell ref="F794:G794"/>
    <mergeCell ref="A859:K859"/>
    <mergeCell ref="A860:A861"/>
    <mergeCell ref="B860:B861"/>
    <mergeCell ref="C860:C861"/>
    <mergeCell ref="G860:G861"/>
    <mergeCell ref="H860:H861"/>
    <mergeCell ref="J860:J861"/>
    <mergeCell ref="K860:K861"/>
    <mergeCell ref="A862:E862"/>
    <mergeCell ref="A863:H863"/>
    <mergeCell ref="J863:K863"/>
    <mergeCell ref="A865:B865"/>
    <mergeCell ref="C865:D865"/>
    <mergeCell ref="F865:G865"/>
    <mergeCell ref="H865:K865"/>
    <mergeCell ref="F862:G862"/>
    <mergeCell ref="A856:B856"/>
    <mergeCell ref="C856:D856"/>
    <mergeCell ref="F856:G856"/>
    <mergeCell ref="H856:K856"/>
    <mergeCell ref="A857:B857"/>
    <mergeCell ref="C857:D857"/>
    <mergeCell ref="F857:G857"/>
    <mergeCell ref="H857:K857"/>
    <mergeCell ref="A858:B858"/>
    <mergeCell ref="C858:D858"/>
    <mergeCell ref="F858:G858"/>
    <mergeCell ref="H858:K858"/>
    <mergeCell ref="A875:K875"/>
    <mergeCell ref="A876:A877"/>
    <mergeCell ref="B876:B877"/>
    <mergeCell ref="C876:C877"/>
    <mergeCell ref="G876:G877"/>
    <mergeCell ref="H876:H877"/>
    <mergeCell ref="J876:J877"/>
    <mergeCell ref="K876:K877"/>
    <mergeCell ref="A878:E878"/>
    <mergeCell ref="A879:H879"/>
    <mergeCell ref="J879:K879"/>
    <mergeCell ref="F897:G897"/>
    <mergeCell ref="H897:K897"/>
    <mergeCell ref="A898:B898"/>
    <mergeCell ref="C898:D898"/>
    <mergeCell ref="F898:G898"/>
    <mergeCell ref="H898:K898"/>
    <mergeCell ref="A897:B897"/>
    <mergeCell ref="C897:D897"/>
    <mergeCell ref="F892:G892"/>
    <mergeCell ref="A890:A891"/>
    <mergeCell ref="B890:B891"/>
    <mergeCell ref="C890:C891"/>
    <mergeCell ref="G890:G891"/>
    <mergeCell ref="H890:H891"/>
    <mergeCell ref="J890:J891"/>
    <mergeCell ref="K890:K891"/>
    <mergeCell ref="A892:E892"/>
    <mergeCell ref="A893:H893"/>
    <mergeCell ref="J893:K893"/>
    <mergeCell ref="F878:G878"/>
    <mergeCell ref="F883:G883"/>
    <mergeCell ref="A943:B943"/>
    <mergeCell ref="C943:D943"/>
    <mergeCell ref="F943:G943"/>
    <mergeCell ref="H943:K943"/>
    <mergeCell ref="A944:B944"/>
    <mergeCell ref="C944:D944"/>
    <mergeCell ref="F944:G944"/>
    <mergeCell ref="H944:K944"/>
    <mergeCell ref="A945:B945"/>
    <mergeCell ref="C945:D945"/>
    <mergeCell ref="H945:K945"/>
    <mergeCell ref="A946:B946"/>
    <mergeCell ref="C946:D946"/>
    <mergeCell ref="F946:G946"/>
    <mergeCell ref="H946:K946"/>
    <mergeCell ref="A947:B947"/>
    <mergeCell ref="C947:D947"/>
    <mergeCell ref="F947:G947"/>
    <mergeCell ref="H947:K947"/>
    <mergeCell ref="F979:G979"/>
    <mergeCell ref="H979:K979"/>
    <mergeCell ref="A980:B980"/>
    <mergeCell ref="C980:D980"/>
    <mergeCell ref="F980:G980"/>
    <mergeCell ref="H980:K980"/>
    <mergeCell ref="A981:B981"/>
    <mergeCell ref="C981:D981"/>
    <mergeCell ref="F981:G981"/>
    <mergeCell ref="H981:K981"/>
    <mergeCell ref="J985:J986"/>
    <mergeCell ref="K985:K986"/>
    <mergeCell ref="A987:E987"/>
    <mergeCell ref="F987:G987"/>
    <mergeCell ref="A988:H988"/>
    <mergeCell ref="J988:K988"/>
    <mergeCell ref="A1001:K1001"/>
    <mergeCell ref="A994:B994"/>
    <mergeCell ref="C994:D994"/>
    <mergeCell ref="F994:G994"/>
    <mergeCell ref="H994:K994"/>
    <mergeCell ref="A995:B995"/>
    <mergeCell ref="C995:D995"/>
    <mergeCell ref="F995:G995"/>
    <mergeCell ref="H995:K995"/>
    <mergeCell ref="A996:B996"/>
    <mergeCell ref="C996:D996"/>
    <mergeCell ref="F996:G996"/>
    <mergeCell ref="H996:K996"/>
    <mergeCell ref="A997:B997"/>
    <mergeCell ref="C997:D997"/>
    <mergeCell ref="F997:G997"/>
    <mergeCell ref="A1002:A1003"/>
    <mergeCell ref="B1002:B1003"/>
    <mergeCell ref="C1002:C1003"/>
    <mergeCell ref="G1002:G1003"/>
    <mergeCell ref="H1002:H1003"/>
    <mergeCell ref="J1002:J1003"/>
    <mergeCell ref="K1002:K1003"/>
    <mergeCell ref="A1004:E1004"/>
    <mergeCell ref="F1004:G1004"/>
    <mergeCell ref="A1005:H1005"/>
    <mergeCell ref="J1005:K1005"/>
    <mergeCell ref="A999:B999"/>
    <mergeCell ref="C999:D999"/>
    <mergeCell ref="F999:G999"/>
    <mergeCell ref="H999:K999"/>
    <mergeCell ref="A1000:B1000"/>
    <mergeCell ref="C1000:D1000"/>
    <mergeCell ref="F1000:G1000"/>
    <mergeCell ref="H1000:K1000"/>
    <mergeCell ref="A1007:B1007"/>
    <mergeCell ref="C1007:D1007"/>
    <mergeCell ref="F1007:G1007"/>
    <mergeCell ref="H1007:K1007"/>
    <mergeCell ref="A1008:B1008"/>
    <mergeCell ref="C1008:D1008"/>
    <mergeCell ref="F1008:G1008"/>
    <mergeCell ref="H1008:K1008"/>
    <mergeCell ref="A1009:B1009"/>
    <mergeCell ref="C1009:D1009"/>
    <mergeCell ref="F1009:G1009"/>
    <mergeCell ref="H1009:K1009"/>
    <mergeCell ref="A1010:B1010"/>
    <mergeCell ref="C1010:D1010"/>
    <mergeCell ref="F1010:G1010"/>
    <mergeCell ref="H1010:K1010"/>
    <mergeCell ref="A1011:B1011"/>
    <mergeCell ref="C1011:D1011"/>
    <mergeCell ref="F1011:G1011"/>
    <mergeCell ref="H1011:K1011"/>
    <mergeCell ref="A1012:B1012"/>
    <mergeCell ref="C1012:D1012"/>
    <mergeCell ref="F1012:G1012"/>
    <mergeCell ref="H1012:K1012"/>
    <mergeCell ref="A1013:B1013"/>
    <mergeCell ref="C1013:D1013"/>
    <mergeCell ref="F1013:G1013"/>
    <mergeCell ref="H1013:K1013"/>
    <mergeCell ref="A1014:B1014"/>
    <mergeCell ref="C1014:D1014"/>
    <mergeCell ref="F1014:G1014"/>
    <mergeCell ref="H1014:K1014"/>
    <mergeCell ref="A1015:B1015"/>
    <mergeCell ref="C1015:D1015"/>
    <mergeCell ref="F1015:G1015"/>
    <mergeCell ref="H1015:K1015"/>
    <mergeCell ref="A1016:K1016"/>
    <mergeCell ref="A1017:A1018"/>
    <mergeCell ref="B1017:B1018"/>
    <mergeCell ref="C1017:C1018"/>
    <mergeCell ref="G1017:G1018"/>
    <mergeCell ref="H1017:H1018"/>
    <mergeCell ref="J1017:J1018"/>
    <mergeCell ref="K1017:K1018"/>
    <mergeCell ref="A1019:E1019"/>
    <mergeCell ref="F1019:G1019"/>
    <mergeCell ref="A1020:H1020"/>
    <mergeCell ref="J1020:K1020"/>
    <mergeCell ref="A1022:B1022"/>
    <mergeCell ref="C1022:D1022"/>
    <mergeCell ref="F1022:G1022"/>
    <mergeCell ref="H1022:K1022"/>
    <mergeCell ref="A1023:B1023"/>
    <mergeCell ref="C1023:D1023"/>
    <mergeCell ref="F1023:G1023"/>
    <mergeCell ref="H1023:K1023"/>
    <mergeCell ref="A1024:B1024"/>
    <mergeCell ref="C1024:D1024"/>
    <mergeCell ref="F1024:G1024"/>
    <mergeCell ref="H1024:K1024"/>
    <mergeCell ref="A1025:B1025"/>
    <mergeCell ref="C1025:D1025"/>
    <mergeCell ref="F1025:G1025"/>
    <mergeCell ref="H1025:K1025"/>
    <mergeCell ref="A1026:B1026"/>
    <mergeCell ref="C1026:D1026"/>
    <mergeCell ref="F1026:G1026"/>
    <mergeCell ref="H1026:K1026"/>
    <mergeCell ref="A1027:B1027"/>
    <mergeCell ref="C1027:D1027"/>
    <mergeCell ref="F1027:G1027"/>
    <mergeCell ref="H1027:K1027"/>
    <mergeCell ref="A1028:B1028"/>
    <mergeCell ref="C1028:D1028"/>
    <mergeCell ref="F1028:G1028"/>
    <mergeCell ref="H1028:K1028"/>
    <mergeCell ref="A1029:B1029"/>
    <mergeCell ref="C1029:D1029"/>
    <mergeCell ref="F1029:G1029"/>
    <mergeCell ref="H1029:K1029"/>
    <mergeCell ref="A1030:B1030"/>
    <mergeCell ref="C1030:D1030"/>
    <mergeCell ref="F1030:G1030"/>
    <mergeCell ref="H1030:K1030"/>
    <mergeCell ref="A1031:K1031"/>
    <mergeCell ref="A1032:A1033"/>
    <mergeCell ref="B1032:B1033"/>
    <mergeCell ref="C1032:C1033"/>
    <mergeCell ref="G1032:G1033"/>
    <mergeCell ref="H1032:H1033"/>
    <mergeCell ref="J1032:J1033"/>
    <mergeCell ref="K1032:K1033"/>
    <mergeCell ref="A1034:A1035"/>
    <mergeCell ref="B1034:B1035"/>
    <mergeCell ref="C1034:C1035"/>
    <mergeCell ref="G1034:G1035"/>
    <mergeCell ref="H1034:H1035"/>
    <mergeCell ref="J1034:J1035"/>
    <mergeCell ref="K1034:K1035"/>
    <mergeCell ref="A1036:A1037"/>
    <mergeCell ref="B1036:B1037"/>
    <mergeCell ref="C1036:C1037"/>
    <mergeCell ref="G1036:G1037"/>
    <mergeCell ref="H1036:H1037"/>
    <mergeCell ref="J1036:J1037"/>
    <mergeCell ref="K1036:K1037"/>
    <mergeCell ref="A1038:E1038"/>
    <mergeCell ref="F1038:G1038"/>
    <mergeCell ref="A1039:H1039"/>
    <mergeCell ref="J1039:K1039"/>
    <mergeCell ref="A1041:B1041"/>
    <mergeCell ref="C1041:D1041"/>
    <mergeCell ref="F1041:G1041"/>
    <mergeCell ref="H1041:K1041"/>
    <mergeCell ref="A1042:B1042"/>
    <mergeCell ref="C1042:D1042"/>
    <mergeCell ref="F1042:G1042"/>
    <mergeCell ref="H1042:K1042"/>
    <mergeCell ref="A1043:B1043"/>
    <mergeCell ref="C1043:D1043"/>
    <mergeCell ref="F1043:G1043"/>
    <mergeCell ref="H1043:K1043"/>
    <mergeCell ref="A1044:B1044"/>
    <mergeCell ref="C1044:D1044"/>
    <mergeCell ref="F1044:G1044"/>
    <mergeCell ref="H1044:K1044"/>
    <mergeCell ref="A1045:B1045"/>
    <mergeCell ref="C1045:D1045"/>
    <mergeCell ref="F1045:G1045"/>
    <mergeCell ref="H1045:K1045"/>
    <mergeCell ref="A1046:B1046"/>
    <mergeCell ref="C1046:D1046"/>
    <mergeCell ref="F1046:G1046"/>
    <mergeCell ref="H1046:K1046"/>
    <mergeCell ref="A1047:B1047"/>
    <mergeCell ref="C1047:D1047"/>
    <mergeCell ref="F1047:G1047"/>
    <mergeCell ref="H1047:K1047"/>
    <mergeCell ref="A1048:B1048"/>
    <mergeCell ref="C1048:D1048"/>
    <mergeCell ref="F1048:G1048"/>
    <mergeCell ref="H1048:K1048"/>
    <mergeCell ref="A1049:B1049"/>
    <mergeCell ref="C1049:D1049"/>
    <mergeCell ref="F1049:G1049"/>
    <mergeCell ref="H1049:K1049"/>
    <mergeCell ref="A1050:B1050"/>
    <mergeCell ref="C1050:D1050"/>
    <mergeCell ref="F1050:G1050"/>
    <mergeCell ref="H1050:K1050"/>
    <mergeCell ref="A1051:B1051"/>
    <mergeCell ref="C1051:D1051"/>
    <mergeCell ref="F1051:G1051"/>
    <mergeCell ref="H1051:K1051"/>
    <mergeCell ref="A1052:B1052"/>
    <mergeCell ref="C1052:D1052"/>
    <mergeCell ref="F1052:G1052"/>
    <mergeCell ref="H1052:K1052"/>
    <mergeCell ref="A1053:K1053"/>
    <mergeCell ref="A1054:A1055"/>
    <mergeCell ref="B1054:B1055"/>
    <mergeCell ref="C1054:C1055"/>
    <mergeCell ref="G1054:G1055"/>
    <mergeCell ref="H1054:H1055"/>
    <mergeCell ref="J1054:J1055"/>
    <mergeCell ref="K1054:K1055"/>
    <mergeCell ref="A1056:E1056"/>
    <mergeCell ref="F1056:G1056"/>
    <mergeCell ref="A1057:H1057"/>
    <mergeCell ref="J1057:K1057"/>
    <mergeCell ref="A1059:B1059"/>
    <mergeCell ref="C1059:D1059"/>
    <mergeCell ref="F1059:G1059"/>
    <mergeCell ref="H1059:K1059"/>
    <mergeCell ref="A1060:B1060"/>
    <mergeCell ref="C1060:D1060"/>
    <mergeCell ref="F1060:G1060"/>
    <mergeCell ref="H1060:K1060"/>
    <mergeCell ref="A1061:B1061"/>
    <mergeCell ref="C1061:D1061"/>
    <mergeCell ref="F1061:G1061"/>
    <mergeCell ref="H1061:K1061"/>
    <mergeCell ref="A1062:B1062"/>
    <mergeCell ref="C1062:D1062"/>
    <mergeCell ref="F1062:G1062"/>
    <mergeCell ref="H1062:K1062"/>
    <mergeCell ref="A1063:B1063"/>
    <mergeCell ref="C1063:D1063"/>
    <mergeCell ref="F1063:G1063"/>
    <mergeCell ref="H1063:K1063"/>
    <mergeCell ref="A1064:B1064"/>
    <mergeCell ref="C1064:D1064"/>
    <mergeCell ref="F1064:G1064"/>
    <mergeCell ref="H1064:K1064"/>
    <mergeCell ref="A1065:B1065"/>
    <mergeCell ref="C1065:D1065"/>
    <mergeCell ref="F1065:G1065"/>
    <mergeCell ref="H1065:K1065"/>
    <mergeCell ref="A1066:B1066"/>
    <mergeCell ref="C1066:D1066"/>
    <mergeCell ref="F1066:G1066"/>
    <mergeCell ref="H1066:K1066"/>
    <mergeCell ref="A1067:B1067"/>
    <mergeCell ref="C1067:D1067"/>
    <mergeCell ref="F1067:G1067"/>
    <mergeCell ref="H1067:K1067"/>
    <mergeCell ref="A1068:K1068"/>
    <mergeCell ref="A1069:A1070"/>
    <mergeCell ref="B1069:B1070"/>
    <mergeCell ref="C1069:C1070"/>
    <mergeCell ref="G1069:G1070"/>
    <mergeCell ref="H1069:H1070"/>
    <mergeCell ref="J1069:J1070"/>
    <mergeCell ref="K1069:K1070"/>
    <mergeCell ref="A1071:A1072"/>
    <mergeCell ref="B1071:B1072"/>
    <mergeCell ref="C1071:C1072"/>
    <mergeCell ref="G1071:G1072"/>
    <mergeCell ref="H1071:H1072"/>
    <mergeCell ref="J1071:J1072"/>
    <mergeCell ref="K1071:K1072"/>
    <mergeCell ref="A1073:A1074"/>
    <mergeCell ref="B1073:B1074"/>
    <mergeCell ref="C1073:C1074"/>
    <mergeCell ref="G1073:G1074"/>
    <mergeCell ref="H1073:H1074"/>
    <mergeCell ref="J1073:J1074"/>
    <mergeCell ref="K1073:K1074"/>
    <mergeCell ref="A1075:A1076"/>
    <mergeCell ref="B1075:B1076"/>
    <mergeCell ref="C1075:C1076"/>
    <mergeCell ref="G1075:G1076"/>
    <mergeCell ref="H1075:H1076"/>
    <mergeCell ref="J1075:J1076"/>
    <mergeCell ref="K1075:K1076"/>
    <mergeCell ref="A1077:A1078"/>
    <mergeCell ref="B1077:B1078"/>
    <mergeCell ref="C1077:C1078"/>
    <mergeCell ref="G1077:G1078"/>
    <mergeCell ref="H1077:H1078"/>
    <mergeCell ref="J1077:J1078"/>
    <mergeCell ref="K1077:K1078"/>
    <mergeCell ref="A1079:A1080"/>
    <mergeCell ref="B1079:B1080"/>
    <mergeCell ref="C1079:C1080"/>
    <mergeCell ref="G1079:G1080"/>
    <mergeCell ref="H1079:H1080"/>
    <mergeCell ref="J1079:J1080"/>
    <mergeCell ref="K1079:K1080"/>
    <mergeCell ref="A1081:E1081"/>
    <mergeCell ref="F1081:G1081"/>
    <mergeCell ref="A1082:H1082"/>
    <mergeCell ref="J1082:K1082"/>
    <mergeCell ref="A1084:B1084"/>
    <mergeCell ref="C1084:D1084"/>
    <mergeCell ref="F1084:G1084"/>
    <mergeCell ref="H1084:K1084"/>
    <mergeCell ref="A1085:B1085"/>
    <mergeCell ref="C1085:D1085"/>
    <mergeCell ref="F1085:G1085"/>
    <mergeCell ref="H1085:K1085"/>
    <mergeCell ref="A1086:B1086"/>
    <mergeCell ref="C1086:D1086"/>
    <mergeCell ref="F1086:G1086"/>
    <mergeCell ref="H1086:K1086"/>
    <mergeCell ref="A1087:B1087"/>
    <mergeCell ref="C1087:D1087"/>
    <mergeCell ref="F1087:G1087"/>
    <mergeCell ref="H1087:K1087"/>
    <mergeCell ref="A1088:B1088"/>
    <mergeCell ref="C1088:D1088"/>
    <mergeCell ref="F1088:G1088"/>
    <mergeCell ref="H1088:K1088"/>
    <mergeCell ref="A1089:B1089"/>
    <mergeCell ref="C1089:D1089"/>
    <mergeCell ref="F1089:G1089"/>
    <mergeCell ref="H1089:K1089"/>
    <mergeCell ref="A1090:B1090"/>
    <mergeCell ref="C1090:D1090"/>
    <mergeCell ref="F1090:G1090"/>
    <mergeCell ref="H1090:K1090"/>
    <mergeCell ref="A1091:B1091"/>
    <mergeCell ref="C1091:D1091"/>
    <mergeCell ref="F1091:G1091"/>
    <mergeCell ref="H1091:K1091"/>
    <mergeCell ref="A1092:B1092"/>
    <mergeCell ref="C1092:D1092"/>
    <mergeCell ref="F1092:G1092"/>
    <mergeCell ref="H1092:K1092"/>
    <mergeCell ref="A1093:B1093"/>
    <mergeCell ref="C1093:D1093"/>
    <mergeCell ref="F1093:G1093"/>
    <mergeCell ref="H1093:K1093"/>
    <mergeCell ref="A1094:B1094"/>
    <mergeCell ref="C1094:D1094"/>
    <mergeCell ref="F1094:G1094"/>
    <mergeCell ref="H1094:K1094"/>
    <mergeCell ref="A1095:B1095"/>
    <mergeCell ref="C1095:D1095"/>
    <mergeCell ref="F1095:G1095"/>
    <mergeCell ref="H1095:K1095"/>
    <mergeCell ref="A1096:K1096"/>
    <mergeCell ref="A1097:A1098"/>
    <mergeCell ref="B1097:B1098"/>
    <mergeCell ref="C1097:C1098"/>
    <mergeCell ref="G1097:G1098"/>
    <mergeCell ref="H1097:H1098"/>
    <mergeCell ref="J1097:J1098"/>
    <mergeCell ref="K1097:K1098"/>
    <mergeCell ref="A1099:E1099"/>
    <mergeCell ref="F1099:G1099"/>
    <mergeCell ref="A1100:H1100"/>
    <mergeCell ref="J1100:K1100"/>
    <mergeCell ref="A1102:B1102"/>
    <mergeCell ref="C1102:D1102"/>
    <mergeCell ref="F1102:G1102"/>
    <mergeCell ref="H1102:K1102"/>
    <mergeCell ref="A1103:B1103"/>
    <mergeCell ref="C1103:D1103"/>
    <mergeCell ref="F1103:G1103"/>
    <mergeCell ref="H1103:K1103"/>
    <mergeCell ref="A1104:B1104"/>
    <mergeCell ref="C1104:D1104"/>
    <mergeCell ref="F1104:G1104"/>
    <mergeCell ref="H1104:K1104"/>
    <mergeCell ref="A1105:B1105"/>
    <mergeCell ref="C1105:D1105"/>
    <mergeCell ref="F1105:G1105"/>
    <mergeCell ref="H1105:K1105"/>
    <mergeCell ref="A1106:B1106"/>
    <mergeCell ref="C1106:D1106"/>
    <mergeCell ref="F1106:G1106"/>
    <mergeCell ref="H1106:K1106"/>
    <mergeCell ref="A1107:B1107"/>
    <mergeCell ref="C1107:D1107"/>
    <mergeCell ref="F1107:G1107"/>
    <mergeCell ref="H1107:K1107"/>
    <mergeCell ref="A1108:B1108"/>
    <mergeCell ref="C1108:D1108"/>
    <mergeCell ref="F1108:G1108"/>
    <mergeCell ref="H1108:K1108"/>
    <mergeCell ref="A1109:B1109"/>
    <mergeCell ref="C1109:D1109"/>
    <mergeCell ref="F1109:G1109"/>
    <mergeCell ref="H1109:K1109"/>
    <mergeCell ref="A1110:B1110"/>
    <mergeCell ref="C1110:D1110"/>
    <mergeCell ref="F1110:G1110"/>
    <mergeCell ref="H1110:K1110"/>
    <mergeCell ref="A1111:K1111"/>
    <mergeCell ref="A1112:A1113"/>
    <mergeCell ref="B1112:B1113"/>
    <mergeCell ref="C1112:C1113"/>
    <mergeCell ref="G1112:G1113"/>
    <mergeCell ref="H1112:H1113"/>
    <mergeCell ref="J1112:J1113"/>
    <mergeCell ref="K1112:K1113"/>
    <mergeCell ref="A1114:A1115"/>
    <mergeCell ref="B1114:B1115"/>
    <mergeCell ref="C1114:C1115"/>
    <mergeCell ref="G1114:G1115"/>
    <mergeCell ref="H1114:H1115"/>
    <mergeCell ref="J1114:J1115"/>
    <mergeCell ref="K1114:K1115"/>
    <mergeCell ref="A1116:A1117"/>
    <mergeCell ref="B1116:B1117"/>
    <mergeCell ref="C1116:C1117"/>
    <mergeCell ref="G1116:G1117"/>
    <mergeCell ref="H1116:H1117"/>
    <mergeCell ref="J1116:J1117"/>
    <mergeCell ref="K1116:K1117"/>
    <mergeCell ref="A1118:A1119"/>
    <mergeCell ref="B1118:B1119"/>
    <mergeCell ref="C1118:C1119"/>
    <mergeCell ref="G1118:G1119"/>
    <mergeCell ref="H1118:H1119"/>
    <mergeCell ref="J1118:J1119"/>
    <mergeCell ref="K1118:K1119"/>
    <mergeCell ref="A1120:A1121"/>
    <mergeCell ref="B1120:B1121"/>
    <mergeCell ref="C1120:C1121"/>
    <mergeCell ref="G1120:G1121"/>
    <mergeCell ref="H1120:H1121"/>
    <mergeCell ref="J1120:J1121"/>
    <mergeCell ref="K1120:K1121"/>
    <mergeCell ref="A1122:E1122"/>
    <mergeCell ref="F1122:G1122"/>
    <mergeCell ref="A1123:H1123"/>
    <mergeCell ref="J1123:K1123"/>
    <mergeCell ref="A1125:B1125"/>
    <mergeCell ref="C1125:D1125"/>
    <mergeCell ref="F1125:G1125"/>
    <mergeCell ref="H1125:K1125"/>
    <mergeCell ref="A1126:B1126"/>
    <mergeCell ref="C1126:D1126"/>
    <mergeCell ref="F1126:G1126"/>
    <mergeCell ref="H1126:K1126"/>
    <mergeCell ref="A1127:B1127"/>
    <mergeCell ref="C1127:D1127"/>
    <mergeCell ref="F1127:G1127"/>
    <mergeCell ref="H1127:K1127"/>
    <mergeCell ref="A1128:B1128"/>
    <mergeCell ref="C1128:D1128"/>
    <mergeCell ref="F1128:G1128"/>
    <mergeCell ref="H1128:K1128"/>
    <mergeCell ref="A1129:B1129"/>
    <mergeCell ref="C1129:D1129"/>
    <mergeCell ref="F1129:G1129"/>
    <mergeCell ref="H1129:K1129"/>
    <mergeCell ref="A1130:B1130"/>
    <mergeCell ref="C1130:D1130"/>
    <mergeCell ref="F1130:G1130"/>
    <mergeCell ref="H1130:K1130"/>
    <mergeCell ref="A1131:B1131"/>
    <mergeCell ref="C1131:D1131"/>
    <mergeCell ref="F1131:G1131"/>
    <mergeCell ref="H1131:K1131"/>
    <mergeCell ref="A1132:B1132"/>
    <mergeCell ref="C1132:D1132"/>
    <mergeCell ref="F1132:G1132"/>
    <mergeCell ref="H1132:K1132"/>
    <mergeCell ref="A1133:B1133"/>
    <mergeCell ref="C1133:D1133"/>
    <mergeCell ref="F1133:G1133"/>
    <mergeCell ref="H1133:K1133"/>
    <mergeCell ref="A1134:B1134"/>
    <mergeCell ref="C1134:D1134"/>
    <mergeCell ref="F1134:G1134"/>
    <mergeCell ref="H1134:K1134"/>
    <mergeCell ref="A1135:B1135"/>
    <mergeCell ref="C1135:D1135"/>
    <mergeCell ref="F1135:G1135"/>
    <mergeCell ref="H1135:K1135"/>
    <mergeCell ref="A1136:B1136"/>
    <mergeCell ref="C1136:D1136"/>
    <mergeCell ref="F1136:G1136"/>
    <mergeCell ref="H1136:K1136"/>
    <mergeCell ref="A1137:E1137"/>
    <mergeCell ref="F1137:G1137"/>
    <mergeCell ref="A1138:H1138"/>
    <mergeCell ref="J1138:K1138"/>
    <mergeCell ref="A1140:B1140"/>
    <mergeCell ref="D1140:F1140"/>
    <mergeCell ref="H1140:K1140"/>
  </mergeCells>
  <pageMargins left="0.70866141732283472" right="0.70866141732283472" top="0.74803149606299213" bottom="0.74803149606299213" header="0.31496062992125984" footer="0.31496062992125984"/>
  <pageSetup paperSize="9" scale="89" fitToHeight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zoomScale="85" zoomScaleNormal="85" zoomScaleSheetLayoutView="78" zoomScalePageLayoutView="70" workbookViewId="0">
      <pane ySplit="2" topLeftCell="A60" activePane="bottomLeft" state="frozen"/>
      <selection pane="bottomLeft" activeCell="D71" sqref="D71"/>
    </sheetView>
  </sheetViews>
  <sheetFormatPr defaultColWidth="8.6640625" defaultRowHeight="13.8" x14ac:dyDescent="0.25"/>
  <cols>
    <col min="1" max="1" width="6.33203125" style="46" customWidth="1"/>
    <col min="2" max="2" width="48.88671875" style="45" customWidth="1"/>
    <col min="3" max="3" width="15.44140625" style="46" customWidth="1"/>
    <col min="4" max="4" width="18.33203125" style="16" customWidth="1"/>
    <col min="5" max="5" width="17" style="13" bestFit="1" customWidth="1"/>
    <col min="6" max="6" width="13.21875" style="13" bestFit="1" customWidth="1"/>
    <col min="7" max="16384" width="8.6640625" style="13"/>
  </cols>
  <sheetData>
    <row r="1" spans="1:6" ht="37.799999999999997" customHeight="1" x14ac:dyDescent="0.25">
      <c r="A1" s="117" t="s">
        <v>475</v>
      </c>
      <c r="B1" s="117"/>
      <c r="C1" s="117"/>
      <c r="D1" s="117"/>
    </row>
    <row r="2" spans="1:6" s="16" customFormat="1" ht="62.1" customHeight="1" x14ac:dyDescent="0.25">
      <c r="A2" s="14" t="s">
        <v>397</v>
      </c>
      <c r="B2" s="14" t="s">
        <v>0</v>
      </c>
      <c r="C2" s="11" t="s">
        <v>398</v>
      </c>
      <c r="D2" s="15" t="s">
        <v>396</v>
      </c>
    </row>
    <row r="3" spans="1:6" s="17" customFormat="1" ht="15.6" x14ac:dyDescent="0.25">
      <c r="A3" s="10">
        <v>1</v>
      </c>
      <c r="B3" s="10">
        <v>2</v>
      </c>
      <c r="C3" s="11">
        <v>3</v>
      </c>
      <c r="D3" s="12">
        <v>4</v>
      </c>
    </row>
    <row r="4" spans="1:6" ht="31.2" x14ac:dyDescent="0.25">
      <c r="A4" s="47">
        <v>1</v>
      </c>
      <c r="B4" s="18" t="s">
        <v>27</v>
      </c>
      <c r="C4" s="19"/>
      <c r="D4" s="20"/>
    </row>
    <row r="5" spans="1:6" ht="15.6" x14ac:dyDescent="0.25">
      <c r="A5" s="63"/>
      <c r="B5" s="21" t="s">
        <v>201</v>
      </c>
      <c r="C5" s="19" t="s">
        <v>203</v>
      </c>
      <c r="D5" s="76">
        <f>Расчет!J21</f>
        <v>21785</v>
      </c>
    </row>
    <row r="6" spans="1:6" ht="31.2" x14ac:dyDescent="0.25">
      <c r="A6" s="65">
        <v>2</v>
      </c>
      <c r="B6" s="18" t="s">
        <v>1</v>
      </c>
      <c r="C6" s="19"/>
      <c r="D6" s="76"/>
      <c r="F6" s="23"/>
    </row>
    <row r="7" spans="1:6" ht="15.6" x14ac:dyDescent="0.25">
      <c r="A7" s="64"/>
      <c r="B7" s="21" t="s">
        <v>201</v>
      </c>
      <c r="C7" s="19" t="s">
        <v>204</v>
      </c>
      <c r="D7" s="76">
        <f>Расчет!J24</f>
        <v>290</v>
      </c>
      <c r="F7" s="23"/>
    </row>
    <row r="8" spans="1:6" ht="37.200000000000003" customHeight="1" x14ac:dyDescent="0.25">
      <c r="A8" s="47">
        <v>3</v>
      </c>
      <c r="B8" s="18" t="s">
        <v>2</v>
      </c>
      <c r="C8" s="19"/>
      <c r="D8" s="77"/>
    </row>
    <row r="9" spans="1:6" ht="15.6" x14ac:dyDescent="0.25">
      <c r="A9" s="63"/>
      <c r="B9" s="21" t="s">
        <v>201</v>
      </c>
      <c r="C9" s="19" t="s">
        <v>204</v>
      </c>
      <c r="D9" s="76">
        <f>Расчет!J27</f>
        <v>21995</v>
      </c>
    </row>
    <row r="10" spans="1:6" ht="52.2" customHeight="1" x14ac:dyDescent="0.25">
      <c r="A10" s="47">
        <v>4</v>
      </c>
      <c r="B10" s="18" t="s">
        <v>3</v>
      </c>
      <c r="C10" s="24"/>
      <c r="D10" s="77"/>
    </row>
    <row r="11" spans="1:6" ht="15.6" x14ac:dyDescent="0.25">
      <c r="A11" s="63"/>
      <c r="B11" s="21" t="s">
        <v>201</v>
      </c>
      <c r="C11" s="19" t="s">
        <v>204</v>
      </c>
      <c r="D11" s="76">
        <f>Расчет!J30</f>
        <v>261</v>
      </c>
    </row>
    <row r="12" spans="1:6" ht="46.8" x14ac:dyDescent="0.25">
      <c r="A12" s="47">
        <v>5</v>
      </c>
      <c r="B12" s="18" t="s">
        <v>206</v>
      </c>
      <c r="C12" s="25"/>
      <c r="D12" s="77"/>
    </row>
    <row r="13" spans="1:6" ht="15.6" x14ac:dyDescent="0.25">
      <c r="A13" s="63"/>
      <c r="B13" s="21" t="s">
        <v>201</v>
      </c>
      <c r="C13" s="19" t="s">
        <v>204</v>
      </c>
      <c r="D13" s="76">
        <f>Расчет!J33</f>
        <v>6682</v>
      </c>
    </row>
    <row r="14" spans="1:6" ht="31.2" x14ac:dyDescent="0.25">
      <c r="A14" s="47">
        <v>6</v>
      </c>
      <c r="B14" s="26" t="s">
        <v>26</v>
      </c>
      <c r="C14" s="25"/>
      <c r="D14" s="77"/>
    </row>
    <row r="15" spans="1:6" ht="15.6" x14ac:dyDescent="0.25">
      <c r="A15" s="63"/>
      <c r="B15" s="21" t="s">
        <v>201</v>
      </c>
      <c r="C15" s="25" t="s">
        <v>208</v>
      </c>
      <c r="D15" s="76">
        <f>Расчет!J36</f>
        <v>739701</v>
      </c>
    </row>
    <row r="16" spans="1:6" ht="31.2" x14ac:dyDescent="0.25">
      <c r="A16" s="47">
        <v>7</v>
      </c>
      <c r="B16" s="27" t="s">
        <v>362</v>
      </c>
      <c r="C16" s="25"/>
      <c r="D16" s="77"/>
    </row>
    <row r="17" spans="1:16" ht="15.6" x14ac:dyDescent="0.25">
      <c r="A17" s="47"/>
      <c r="B17" s="21" t="s">
        <v>201</v>
      </c>
      <c r="C17" s="25" t="s">
        <v>208</v>
      </c>
      <c r="D17" s="76">
        <f>Расчет!J39</f>
        <v>1276111</v>
      </c>
    </row>
    <row r="18" spans="1:16" ht="15.6" x14ac:dyDescent="0.25">
      <c r="A18" s="47">
        <v>8</v>
      </c>
      <c r="B18" s="18" t="s">
        <v>5</v>
      </c>
      <c r="C18" s="24"/>
      <c r="D18" s="77"/>
    </row>
    <row r="19" spans="1:16" ht="15.6" x14ac:dyDescent="0.25">
      <c r="A19" s="63"/>
      <c r="B19" s="21" t="s">
        <v>201</v>
      </c>
      <c r="C19" s="24" t="s">
        <v>211</v>
      </c>
      <c r="D19" s="76">
        <f>Расчет!J42</f>
        <v>68212</v>
      </c>
    </row>
    <row r="20" spans="1:16" ht="31.2" x14ac:dyDescent="0.25">
      <c r="A20" s="47">
        <v>9</v>
      </c>
      <c r="B20" s="18" t="s">
        <v>33</v>
      </c>
      <c r="C20" s="24"/>
      <c r="D20" s="77"/>
    </row>
    <row r="21" spans="1:16" ht="15.6" x14ac:dyDescent="0.25">
      <c r="A21" s="63"/>
      <c r="B21" s="21" t="s">
        <v>201</v>
      </c>
      <c r="C21" s="24" t="s">
        <v>211</v>
      </c>
      <c r="D21" s="76">
        <f>Расчет!J45</f>
        <v>179638</v>
      </c>
    </row>
    <row r="22" spans="1:16" ht="31.2" x14ac:dyDescent="0.25">
      <c r="A22" s="47">
        <v>10</v>
      </c>
      <c r="B22" s="26" t="s">
        <v>382</v>
      </c>
      <c r="C22" s="25"/>
      <c r="D22" s="77"/>
    </row>
    <row r="23" spans="1:16" ht="15.6" x14ac:dyDescent="0.25">
      <c r="A23" s="63"/>
      <c r="B23" s="21" t="s">
        <v>201</v>
      </c>
      <c r="C23" s="25" t="s">
        <v>212</v>
      </c>
      <c r="D23" s="76">
        <f>Расчет!J48</f>
        <v>74316</v>
      </c>
    </row>
    <row r="24" spans="1:16" ht="31.2" x14ac:dyDescent="0.25">
      <c r="A24" s="47">
        <v>11</v>
      </c>
      <c r="B24" s="18" t="s">
        <v>4</v>
      </c>
      <c r="C24" s="24"/>
      <c r="D24" s="77"/>
    </row>
    <row r="25" spans="1:16" ht="15.6" x14ac:dyDescent="0.25">
      <c r="A25" s="63"/>
      <c r="B25" s="21" t="s">
        <v>201</v>
      </c>
      <c r="C25" s="25" t="s">
        <v>20</v>
      </c>
      <c r="D25" s="76">
        <f>Расчет!J51</f>
        <v>256755</v>
      </c>
    </row>
    <row r="26" spans="1:16" ht="15.6" x14ac:dyDescent="0.25">
      <c r="A26" s="47">
        <v>12</v>
      </c>
      <c r="B26" s="26" t="s">
        <v>215</v>
      </c>
      <c r="C26" s="25"/>
      <c r="D26" s="77"/>
    </row>
    <row r="27" spans="1:16" ht="15.6" x14ac:dyDescent="0.25">
      <c r="A27" s="63"/>
      <c r="B27" s="21" t="s">
        <v>201</v>
      </c>
      <c r="C27" s="25" t="s">
        <v>212</v>
      </c>
      <c r="D27" s="76">
        <f>Расчет!J54</f>
        <v>186457</v>
      </c>
    </row>
    <row r="28" spans="1:16" ht="31.2" x14ac:dyDescent="0.25">
      <c r="A28" s="47">
        <v>13</v>
      </c>
      <c r="B28" s="27" t="s">
        <v>6</v>
      </c>
      <c r="C28" s="25"/>
      <c r="D28" s="77"/>
    </row>
    <row r="29" spans="1:16" ht="15.6" x14ac:dyDescent="0.25">
      <c r="A29" s="63"/>
      <c r="B29" s="21" t="s">
        <v>201</v>
      </c>
      <c r="C29" s="25" t="s">
        <v>212</v>
      </c>
      <c r="D29" s="76">
        <f>Расчет!J57</f>
        <v>68186</v>
      </c>
    </row>
    <row r="30" spans="1:16" ht="46.8" x14ac:dyDescent="0.25">
      <c r="A30" s="47">
        <v>14</v>
      </c>
      <c r="B30" s="27" t="s">
        <v>29</v>
      </c>
      <c r="C30" s="25"/>
      <c r="D30" s="77"/>
    </row>
    <row r="31" spans="1:16" ht="15.6" x14ac:dyDescent="0.25">
      <c r="A31" s="63"/>
      <c r="B31" s="21" t="s">
        <v>201</v>
      </c>
      <c r="C31" s="25" t="s">
        <v>203</v>
      </c>
      <c r="D31" s="76">
        <f>Расчет!J60</f>
        <v>62532</v>
      </c>
    </row>
    <row r="32" spans="1:16" ht="78" x14ac:dyDescent="0.25">
      <c r="A32" s="47">
        <v>15</v>
      </c>
      <c r="B32" s="26" t="s">
        <v>216</v>
      </c>
      <c r="C32" s="25"/>
      <c r="D32" s="7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</row>
    <row r="33" spans="1:15" ht="15.6" x14ac:dyDescent="0.25">
      <c r="A33" s="63"/>
      <c r="B33" s="21" t="s">
        <v>201</v>
      </c>
      <c r="C33" s="25" t="s">
        <v>212</v>
      </c>
      <c r="D33" s="76">
        <f>Расчет!J63</f>
        <v>129511.18469466668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31.2" x14ac:dyDescent="0.25">
      <c r="A34" s="47">
        <v>16</v>
      </c>
      <c r="B34" s="27" t="s">
        <v>8</v>
      </c>
      <c r="C34" s="30"/>
      <c r="D34" s="77"/>
    </row>
    <row r="35" spans="1:15" ht="15.6" x14ac:dyDescent="0.25">
      <c r="A35" s="63"/>
      <c r="B35" s="21" t="s">
        <v>201</v>
      </c>
      <c r="C35" s="30" t="s">
        <v>218</v>
      </c>
      <c r="D35" s="76">
        <f>Расчет!J66</f>
        <v>6107</v>
      </c>
    </row>
    <row r="36" spans="1:15" x14ac:dyDescent="0.25">
      <c r="A36" s="47">
        <v>17</v>
      </c>
      <c r="B36" s="22" t="s">
        <v>9</v>
      </c>
      <c r="C36" s="47"/>
      <c r="D36" s="78"/>
    </row>
    <row r="37" spans="1:15" ht="15.6" x14ac:dyDescent="0.25">
      <c r="A37" s="63"/>
      <c r="B37" s="21" t="s">
        <v>201</v>
      </c>
      <c r="C37" s="47" t="s">
        <v>221</v>
      </c>
      <c r="D37" s="79">
        <f>Расчет!J69</f>
        <v>16755</v>
      </c>
    </row>
    <row r="38" spans="1:15" ht="31.2" x14ac:dyDescent="0.25">
      <c r="A38" s="47">
        <v>18</v>
      </c>
      <c r="B38" s="27" t="s">
        <v>10</v>
      </c>
      <c r="C38" s="30"/>
      <c r="D38" s="77"/>
    </row>
    <row r="39" spans="1:15" ht="15.6" x14ac:dyDescent="0.25">
      <c r="A39" s="63"/>
      <c r="B39" s="21" t="s">
        <v>201</v>
      </c>
      <c r="C39" s="30" t="s">
        <v>218</v>
      </c>
      <c r="D39" s="76">
        <f>Расчет!J72</f>
        <v>19385</v>
      </c>
    </row>
    <row r="40" spans="1:15" ht="31.2" x14ac:dyDescent="0.25">
      <c r="A40" s="47">
        <v>19</v>
      </c>
      <c r="B40" s="27" t="s">
        <v>11</v>
      </c>
      <c r="C40" s="30"/>
      <c r="D40" s="77"/>
    </row>
    <row r="41" spans="1:15" ht="15.6" x14ac:dyDescent="0.25">
      <c r="A41" s="63"/>
      <c r="B41" s="21" t="s">
        <v>201</v>
      </c>
      <c r="C41" s="30" t="s">
        <v>203</v>
      </c>
      <c r="D41" s="76">
        <f>Расчет!J75</f>
        <v>125972</v>
      </c>
    </row>
    <row r="42" spans="1:15" ht="62.4" x14ac:dyDescent="0.25">
      <c r="A42" s="31">
        <v>20</v>
      </c>
      <c r="B42" s="32" t="s">
        <v>7</v>
      </c>
      <c r="C42" s="31"/>
      <c r="D42" s="77"/>
    </row>
    <row r="43" spans="1:15" ht="15.6" x14ac:dyDescent="0.25">
      <c r="A43" s="47"/>
      <c r="B43" s="21" t="s">
        <v>201</v>
      </c>
      <c r="C43" s="31" t="s">
        <v>203</v>
      </c>
      <c r="D43" s="77">
        <f>Расчет!J78</f>
        <v>186108</v>
      </c>
    </row>
    <row r="44" spans="1:15" ht="31.2" x14ac:dyDescent="0.25">
      <c r="A44" s="47">
        <v>21</v>
      </c>
      <c r="B44" s="34" t="s">
        <v>32</v>
      </c>
      <c r="C44" s="31"/>
      <c r="D44" s="77"/>
    </row>
    <row r="45" spans="1:15" ht="15.6" x14ac:dyDescent="0.25">
      <c r="A45" s="47"/>
      <c r="B45" s="21" t="s">
        <v>201</v>
      </c>
      <c r="C45" s="31" t="s">
        <v>223</v>
      </c>
      <c r="D45" s="77">
        <f>Расчет!J81</f>
        <v>302443</v>
      </c>
    </row>
    <row r="46" spans="1:15" ht="15.6" x14ac:dyDescent="0.25">
      <c r="A46" s="47">
        <v>22</v>
      </c>
      <c r="B46" s="27" t="s">
        <v>12</v>
      </c>
      <c r="C46" s="30"/>
      <c r="D46" s="77"/>
    </row>
    <row r="47" spans="1:15" ht="15.6" x14ac:dyDescent="0.25">
      <c r="A47" s="63"/>
      <c r="B47" s="21" t="s">
        <v>201</v>
      </c>
      <c r="C47" s="30" t="s">
        <v>224</v>
      </c>
      <c r="D47" s="76">
        <f>Расчет!J84</f>
        <v>14094</v>
      </c>
    </row>
    <row r="48" spans="1:15" ht="15.6" x14ac:dyDescent="0.25">
      <c r="A48" s="47">
        <v>23</v>
      </c>
      <c r="B48" s="27" t="s">
        <v>13</v>
      </c>
      <c r="C48" s="30"/>
      <c r="D48" s="77"/>
    </row>
    <row r="49" spans="1:4" ht="15.6" x14ac:dyDescent="0.25">
      <c r="A49" s="63"/>
      <c r="B49" s="21" t="s">
        <v>201</v>
      </c>
      <c r="C49" s="30" t="s">
        <v>224</v>
      </c>
      <c r="D49" s="76">
        <f>Расчет!J87</f>
        <v>36493</v>
      </c>
    </row>
    <row r="50" spans="1:4" ht="15.6" x14ac:dyDescent="0.25">
      <c r="A50" s="47">
        <v>24</v>
      </c>
      <c r="B50" s="27" t="s">
        <v>14</v>
      </c>
      <c r="C50" s="30"/>
      <c r="D50" s="77"/>
    </row>
    <row r="51" spans="1:4" ht="15.6" x14ac:dyDescent="0.25">
      <c r="A51" s="63"/>
      <c r="B51" s="21" t="s">
        <v>201</v>
      </c>
      <c r="C51" s="35"/>
      <c r="D51" s="76">
        <f>Расчет!J90</f>
        <v>7173</v>
      </c>
    </row>
    <row r="52" spans="1:4" ht="15.6" x14ac:dyDescent="0.25">
      <c r="A52" s="20">
        <v>25</v>
      </c>
      <c r="B52" s="27" t="s">
        <v>316</v>
      </c>
      <c r="C52" s="20"/>
      <c r="D52" s="80"/>
    </row>
    <row r="53" spans="1:4" ht="15.6" x14ac:dyDescent="0.25">
      <c r="A53" s="20"/>
      <c r="B53" s="21" t="s">
        <v>201</v>
      </c>
      <c r="C53" s="20" t="s">
        <v>320</v>
      </c>
      <c r="D53" s="80">
        <f>Расчет!J93</f>
        <v>96084</v>
      </c>
    </row>
    <row r="54" spans="1:4" ht="15.6" x14ac:dyDescent="0.3">
      <c r="A54" s="47">
        <v>26</v>
      </c>
      <c r="B54" s="36" t="s">
        <v>364</v>
      </c>
      <c r="C54" s="48"/>
      <c r="D54" s="77"/>
    </row>
    <row r="55" spans="1:4" ht="41.4" x14ac:dyDescent="0.25">
      <c r="A55" s="63" t="s">
        <v>367</v>
      </c>
      <c r="B55" s="37" t="s">
        <v>242</v>
      </c>
      <c r="C55" s="38"/>
      <c r="D55" s="76"/>
    </row>
    <row r="56" spans="1:4" ht="15.6" x14ac:dyDescent="0.25">
      <c r="A56" s="63"/>
      <c r="B56" s="21" t="s">
        <v>201</v>
      </c>
      <c r="C56" s="38" t="s">
        <v>251</v>
      </c>
      <c r="D56" s="76">
        <f>Расчет!J97</f>
        <v>13666</v>
      </c>
    </row>
    <row r="57" spans="1:4" ht="41.4" x14ac:dyDescent="0.25">
      <c r="A57" s="63" t="s">
        <v>368</v>
      </c>
      <c r="B57" s="37" t="s">
        <v>243</v>
      </c>
      <c r="C57" s="38"/>
      <c r="D57" s="76"/>
    </row>
    <row r="58" spans="1:4" ht="15.6" x14ac:dyDescent="0.25">
      <c r="A58" s="63"/>
      <c r="B58" s="21" t="s">
        <v>201</v>
      </c>
      <c r="C58" s="38" t="s">
        <v>251</v>
      </c>
      <c r="D58" s="76">
        <f>D56</f>
        <v>13666</v>
      </c>
    </row>
    <row r="59" spans="1:4" ht="41.4" x14ac:dyDescent="0.25">
      <c r="A59" s="63" t="s">
        <v>369</v>
      </c>
      <c r="B59" s="37" t="s">
        <v>244</v>
      </c>
      <c r="C59" s="38"/>
      <c r="D59" s="76"/>
    </row>
    <row r="60" spans="1:4" ht="15.6" x14ac:dyDescent="0.25">
      <c r="A60" s="63"/>
      <c r="B60" s="21" t="s">
        <v>201</v>
      </c>
      <c r="C60" s="38" t="s">
        <v>251</v>
      </c>
      <c r="D60" s="76">
        <f>Расчет!J103</f>
        <v>13666</v>
      </c>
    </row>
    <row r="61" spans="1:4" ht="62.4" x14ac:dyDescent="0.25">
      <c r="A61" s="63" t="s">
        <v>370</v>
      </c>
      <c r="B61" s="39" t="s">
        <v>245</v>
      </c>
      <c r="C61" s="38"/>
      <c r="D61" s="76"/>
    </row>
    <row r="62" spans="1:4" ht="15.6" x14ac:dyDescent="0.25">
      <c r="A62" s="63"/>
      <c r="B62" s="21" t="s">
        <v>201</v>
      </c>
      <c r="C62" s="38" t="s">
        <v>252</v>
      </c>
      <c r="D62" s="76">
        <f>Расчет!J106</f>
        <v>45150</v>
      </c>
    </row>
    <row r="63" spans="1:4" ht="27.6" x14ac:dyDescent="0.25">
      <c r="A63" s="63" t="s">
        <v>371</v>
      </c>
      <c r="B63" s="37" t="s">
        <v>246</v>
      </c>
      <c r="C63" s="40"/>
      <c r="D63" s="76"/>
    </row>
    <row r="64" spans="1:4" ht="15.6" x14ac:dyDescent="0.25">
      <c r="A64" s="63"/>
      <c r="B64" s="21" t="s">
        <v>201</v>
      </c>
      <c r="C64" s="38" t="s">
        <v>253</v>
      </c>
      <c r="D64" s="76">
        <f>Расчет!J109</f>
        <v>172672</v>
      </c>
    </row>
    <row r="65" spans="1:4" ht="15.6" x14ac:dyDescent="0.3">
      <c r="A65" s="47">
        <v>27</v>
      </c>
      <c r="B65" s="36" t="s">
        <v>321</v>
      </c>
      <c r="C65" s="49"/>
      <c r="D65" s="77"/>
    </row>
    <row r="66" spans="1:4" ht="15.6" x14ac:dyDescent="0.3">
      <c r="A66" s="63"/>
      <c r="B66" s="21" t="s">
        <v>201</v>
      </c>
      <c r="C66" s="49" t="s">
        <v>307</v>
      </c>
      <c r="D66" s="76">
        <f>Расчет!J113</f>
        <v>22767</v>
      </c>
    </row>
    <row r="67" spans="1:4" ht="15.6" x14ac:dyDescent="0.3">
      <c r="A67" s="47">
        <v>28</v>
      </c>
      <c r="B67" s="36" t="s">
        <v>34</v>
      </c>
      <c r="C67" s="48"/>
      <c r="D67" s="77"/>
    </row>
    <row r="68" spans="1:4" ht="31.2" x14ac:dyDescent="0.3">
      <c r="A68" s="47" t="s">
        <v>372</v>
      </c>
      <c r="B68" s="41" t="s">
        <v>298</v>
      </c>
      <c r="C68" s="42"/>
      <c r="D68" s="77"/>
    </row>
    <row r="69" spans="1:4" ht="15.6" x14ac:dyDescent="0.3">
      <c r="A69" s="47"/>
      <c r="B69" s="33" t="s">
        <v>201</v>
      </c>
      <c r="C69" s="42" t="s">
        <v>307</v>
      </c>
      <c r="D69" s="77">
        <f>Расчет!J117</f>
        <v>14883.79</v>
      </c>
    </row>
    <row r="70" spans="1:4" ht="15.6" x14ac:dyDescent="0.3">
      <c r="A70" s="47" t="s">
        <v>373</v>
      </c>
      <c r="B70" s="43" t="s">
        <v>299</v>
      </c>
      <c r="C70" s="42"/>
      <c r="D70" s="77"/>
    </row>
    <row r="71" spans="1:4" ht="15.6" x14ac:dyDescent="0.3">
      <c r="A71" s="47"/>
      <c r="B71" s="33" t="s">
        <v>201</v>
      </c>
      <c r="C71" s="42" t="s">
        <v>309</v>
      </c>
      <c r="D71" s="77">
        <f>Расчет!J120</f>
        <v>1081</v>
      </c>
    </row>
    <row r="72" spans="1:4" ht="15.6" x14ac:dyDescent="0.3">
      <c r="A72" s="19" t="s">
        <v>375</v>
      </c>
      <c r="B72" s="43" t="s">
        <v>300</v>
      </c>
      <c r="C72" s="42"/>
      <c r="D72" s="81"/>
    </row>
    <row r="73" spans="1:4" ht="15.6" x14ac:dyDescent="0.3">
      <c r="A73" s="19"/>
      <c r="B73" s="33" t="s">
        <v>201</v>
      </c>
      <c r="C73" s="42" t="s">
        <v>307</v>
      </c>
      <c r="D73" s="81">
        <f>Расчет!J123</f>
        <v>81381</v>
      </c>
    </row>
    <row r="74" spans="1:4" ht="15.6" x14ac:dyDescent="0.3">
      <c r="A74" s="19" t="s">
        <v>376</v>
      </c>
      <c r="B74" s="44" t="s">
        <v>301</v>
      </c>
      <c r="C74" s="42"/>
      <c r="D74" s="81"/>
    </row>
    <row r="75" spans="1:4" ht="15.6" x14ac:dyDescent="0.3">
      <c r="A75" s="19"/>
      <c r="B75" s="33" t="s">
        <v>201</v>
      </c>
      <c r="C75" s="42" t="s">
        <v>307</v>
      </c>
      <c r="D75" s="81">
        <f>Расчет!J126</f>
        <v>18123</v>
      </c>
    </row>
    <row r="76" spans="1:4" ht="31.2" x14ac:dyDescent="0.3">
      <c r="A76" s="19" t="s">
        <v>374</v>
      </c>
      <c r="B76" s="43" t="s">
        <v>302</v>
      </c>
      <c r="C76" s="42"/>
      <c r="D76" s="81"/>
    </row>
    <row r="77" spans="1:4" ht="15.6" x14ac:dyDescent="0.3">
      <c r="A77" s="19"/>
      <c r="B77" s="33" t="s">
        <v>201</v>
      </c>
      <c r="C77" s="42" t="s">
        <v>311</v>
      </c>
      <c r="D77" s="81">
        <f>Расчет!J129</f>
        <v>251603.22115904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8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A2" sqref="A2:F2"/>
    </sheetView>
  </sheetViews>
  <sheetFormatPr defaultRowHeight="14.4" x14ac:dyDescent="0.3"/>
  <sheetData>
    <row r="2" spans="1:6" ht="100.2" customHeight="1" x14ac:dyDescent="0.3">
      <c r="A2" s="239" t="s">
        <v>337</v>
      </c>
      <c r="B2" s="239"/>
      <c r="C2" s="239"/>
      <c r="D2" s="239"/>
      <c r="E2" s="239"/>
      <c r="F2" s="239"/>
    </row>
    <row r="4" spans="1:6" ht="14.4" customHeight="1" x14ac:dyDescent="0.3">
      <c r="A4" s="240" t="s">
        <v>338</v>
      </c>
      <c r="B4" s="242" t="s">
        <v>339</v>
      </c>
      <c r="C4" s="243"/>
      <c r="D4" s="243"/>
      <c r="E4" s="243"/>
      <c r="F4" s="244"/>
    </row>
    <row r="5" spans="1:6" x14ac:dyDescent="0.3">
      <c r="A5" s="241"/>
      <c r="B5" s="8" t="s">
        <v>340</v>
      </c>
      <c r="C5" s="8" t="s">
        <v>341</v>
      </c>
      <c r="D5" s="8" t="s">
        <v>342</v>
      </c>
      <c r="E5" s="8" t="s">
        <v>343</v>
      </c>
      <c r="F5" s="8" t="s">
        <v>344</v>
      </c>
    </row>
    <row r="6" spans="1:6" ht="43.2" x14ac:dyDescent="0.3">
      <c r="A6" s="9" t="s">
        <v>345</v>
      </c>
      <c r="B6" s="8">
        <v>24</v>
      </c>
      <c r="C6" s="8">
        <v>24</v>
      </c>
      <c r="D6" s="8">
        <v>24</v>
      </c>
      <c r="E6" s="8">
        <v>24</v>
      </c>
      <c r="F6" s="8">
        <v>10</v>
      </c>
    </row>
    <row r="7" spans="1:6" x14ac:dyDescent="0.3">
      <c r="A7" s="9" t="s">
        <v>179</v>
      </c>
      <c r="B7" s="8">
        <v>12</v>
      </c>
      <c r="C7" s="8">
        <v>12</v>
      </c>
      <c r="D7" s="8">
        <v>12</v>
      </c>
      <c r="E7" s="8">
        <v>12</v>
      </c>
      <c r="F7" s="8">
        <v>5</v>
      </c>
    </row>
  </sheetData>
  <mergeCells count="3">
    <mergeCell ref="A2:F2"/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Расчет</vt:lpstr>
      <vt:lpstr>Расценки ремонт</vt:lpstr>
      <vt:lpstr>Ед. расценки</vt:lpstr>
      <vt:lpstr>Межремонтные сроки</vt:lpstr>
      <vt:lpstr>'Ед. расценки'!Заголовки_для_печати</vt:lpstr>
      <vt:lpstr>Расчет!Заголовки_для_печати</vt:lpstr>
      <vt:lpstr>'Ед. расценки'!Область_печати</vt:lpstr>
      <vt:lpstr>'Расценки ремонт'!Область_печати</vt:lpstr>
      <vt:lpstr>Расчет!Область_печати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in</cp:lastModifiedBy>
  <cp:lastPrinted>2018-09-03T08:43:08Z</cp:lastPrinted>
  <dcterms:created xsi:type="dcterms:W3CDTF">2017-10-27T10:32:06Z</dcterms:created>
  <dcterms:modified xsi:type="dcterms:W3CDTF">2018-10-05T14:59:59Z</dcterms:modified>
</cp:coreProperties>
</file>